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65512" windowWidth="12168" windowHeight="9528" activeTab="0"/>
  </bookViews>
  <sheets>
    <sheet name="Grade Calculator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<sst xmlns="http://schemas.openxmlformats.org/spreadsheetml/2006/main" count="205" uniqueCount="171">
  <si>
    <t>B</t>
  </si>
  <si>
    <t>F</t>
  </si>
  <si>
    <t>A</t>
  </si>
  <si>
    <t>Weight</t>
  </si>
  <si>
    <t>A-</t>
  </si>
  <si>
    <t>B+</t>
  </si>
  <si>
    <t>B-</t>
  </si>
  <si>
    <t>C+</t>
  </si>
  <si>
    <t>C</t>
  </si>
  <si>
    <t>C-</t>
  </si>
  <si>
    <t>D+</t>
  </si>
  <si>
    <t>D</t>
  </si>
  <si>
    <t>Percent</t>
  </si>
  <si>
    <t>To earn a</t>
  </si>
  <si>
    <t>COURSE</t>
  </si>
  <si>
    <t xml:space="preserve">Grade </t>
  </si>
  <si>
    <t>Of:</t>
  </si>
  <si>
    <t>Course</t>
  </si>
  <si>
    <t>Mini test 1</t>
  </si>
  <si>
    <t>Mini test 2</t>
  </si>
  <si>
    <t>Mini test 3</t>
  </si>
  <si>
    <t>Mini test 4</t>
  </si>
  <si>
    <t>Mini test 5</t>
  </si>
  <si>
    <t>Mini test 6</t>
  </si>
  <si>
    <t>Mini test 7</t>
  </si>
  <si>
    <t>Mini test 8</t>
  </si>
  <si>
    <t>Mini test 9</t>
  </si>
  <si>
    <t>Mini test 10</t>
  </si>
  <si>
    <t>Mini test 11</t>
  </si>
  <si>
    <t>Mini test 12</t>
  </si>
  <si>
    <t>Mini test 13</t>
  </si>
  <si>
    <t>Right</t>
  </si>
  <si>
    <t>FINAL exam</t>
  </si>
  <si>
    <t>% of Mini test Grades done to Date =</t>
  </si>
  <si>
    <t>% of Mini Test Grades Left to Do =</t>
  </si>
  <si>
    <t>% of Total Class Grades Left to Do =</t>
  </si>
  <si>
    <t>Current TOTAL mini test score</t>
  </si>
  <si>
    <t>The percent</t>
  </si>
  <si>
    <t>correct on the</t>
  </si>
  <si>
    <t xml:space="preserve">you assume </t>
  </si>
  <si>
    <t>Note: this column is an</t>
  </si>
  <si>
    <t>GRADE</t>
  </si>
  <si>
    <t>intermediate calculation students…ignore it please</t>
  </si>
  <si>
    <t>Estimated Final</t>
  </si>
  <si>
    <t>Estimated</t>
  </si>
  <si>
    <t>Final</t>
  </si>
  <si>
    <t>the FINAL EXAM:</t>
  </si>
  <si>
    <t xml:space="preserve">You </t>
  </si>
  <si>
    <t>NEED a</t>
  </si>
  <si>
    <t>Percent Of:</t>
  </si>
  <si>
    <t>&lt;--Let's assume a good start!</t>
  </si>
  <si>
    <t>Mini test</t>
  </si>
  <si>
    <t>In this column</t>
  </si>
  <si>
    <t>PERCENT</t>
  </si>
  <si>
    <t xml:space="preserve">Enter your mini-test scores </t>
  </si>
  <si>
    <t>CORRECT</t>
  </si>
  <si>
    <t>Number of mini tests completed =</t>
  </si>
  <si>
    <t>Mini-test Weight =</t>
  </si>
  <si>
    <t>STEP 1:</t>
  </si>
  <si>
    <t>OPTION 2:  See what you need to earn on the FINAL EXAM to get any grade in the class:</t>
  </si>
  <si>
    <r>
      <t xml:space="preserve">Look in the </t>
    </r>
    <r>
      <rPr>
        <sz val="12"/>
        <rFont val="Arial"/>
        <family val="2"/>
      </rPr>
      <t>TABLE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below to see what you need to earn on the final exam, based on </t>
    </r>
  </si>
  <si>
    <t>plus Extra Credit as</t>
  </si>
  <si>
    <t xml:space="preserve">IF you get </t>
  </si>
  <si>
    <t>Your</t>
  </si>
  <si>
    <t>entered by you</t>
  </si>
  <si>
    <t xml:space="preserve">the percent below </t>
  </si>
  <si>
    <t>correct on</t>
  </si>
  <si>
    <t xml:space="preserve"> AVERAGE is:</t>
  </si>
  <si>
    <r>
      <t xml:space="preserve">Step 1:  ENTER THE </t>
    </r>
    <r>
      <rPr>
        <b/>
        <sz val="12"/>
        <rFont val="Arial"/>
        <family val="2"/>
      </rPr>
      <t>PERCENT</t>
    </r>
    <r>
      <rPr>
        <sz val="12"/>
        <rFont val="Arial"/>
        <family val="2"/>
      </rPr>
      <t xml:space="preserve"> CORRECT FOR EACH MINI TEST </t>
    </r>
  </si>
  <si>
    <r>
      <t xml:space="preserve">Your Course Grade </t>
    </r>
    <r>
      <rPr>
        <sz val="12"/>
        <color indexed="10"/>
        <rFont val="Arial"/>
        <family val="2"/>
      </rPr>
      <t xml:space="preserve">based </t>
    </r>
    <r>
      <rPr>
        <b/>
        <sz val="12"/>
        <color indexed="10"/>
        <rFont val="Arial"/>
        <family val="2"/>
      </rPr>
      <t>ONLY on mini-tests to date:</t>
    </r>
  </si>
  <si>
    <t>The Table below shows what your Course Grade would be if you earned each grade on the Final Exam:</t>
  </si>
  <si>
    <t>&lt;--Expected Course Grade with the information you have entered</t>
  </si>
  <si>
    <t>OR</t>
  </si>
  <si>
    <t>Mini-test</t>
  </si>
  <si>
    <t>Grades:</t>
  </si>
  <si>
    <t xml:space="preserve">or the calcuation </t>
  </si>
  <si>
    <t>entered by you:</t>
  </si>
  <si>
    <r>
      <t>Mini-test Average (</t>
    </r>
    <r>
      <rPr>
        <b/>
        <sz val="10"/>
        <rFont val="Arial"/>
        <family val="2"/>
      </rPr>
      <t>from above</t>
    </r>
    <r>
      <rPr>
        <sz val="10"/>
        <rFont val="Arial"/>
        <family val="2"/>
      </rPr>
      <t>)</t>
    </r>
  </si>
  <si>
    <r>
      <t xml:space="preserve">Enter the Average you </t>
    </r>
    <r>
      <rPr>
        <b/>
        <sz val="12"/>
        <rFont val="Arial"/>
        <family val="2"/>
      </rPr>
      <t>EXPECT</t>
    </r>
    <r>
      <rPr>
        <sz val="12"/>
        <rFont val="Arial"/>
        <family val="2"/>
      </rPr>
      <t xml:space="preserve"> to get on all of the</t>
    </r>
    <r>
      <rPr>
        <b/>
        <sz val="12"/>
        <rFont val="Arial"/>
        <family val="2"/>
      </rPr>
      <t xml:space="preserve"> Mini-tests</t>
    </r>
    <r>
      <rPr>
        <sz val="12"/>
        <rFont val="Arial"/>
        <family val="2"/>
      </rPr>
      <t xml:space="preserve"> (or </t>
    </r>
    <r>
      <rPr>
        <b/>
        <sz val="12"/>
        <rFont val="Arial"/>
        <family val="2"/>
      </rPr>
      <t>leave blank</t>
    </r>
    <r>
      <rPr>
        <sz val="12"/>
        <rFont val="Arial"/>
        <family val="2"/>
      </rPr>
      <t xml:space="preserve"> to use your </t>
    </r>
    <r>
      <rPr>
        <u val="single"/>
        <sz val="12"/>
        <rFont val="Arial"/>
        <family val="2"/>
      </rPr>
      <t>current average</t>
    </r>
    <r>
      <rPr>
        <sz val="12"/>
        <rFont val="Arial"/>
        <family val="2"/>
      </rPr>
      <t>).</t>
    </r>
  </si>
  <si>
    <t>OR leave this blank to calculate the grade based on your CURRENT average from above)</t>
  </si>
  <si>
    <r>
      <t xml:space="preserve">  (but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need to enter </t>
    </r>
    <r>
      <rPr>
        <b/>
        <sz val="10"/>
        <rFont val="Arial"/>
        <family val="2"/>
      </rPr>
      <t>YOUR</t>
    </r>
  </si>
  <si>
    <r>
      <t xml:space="preserve">  </t>
    </r>
    <r>
      <rPr>
        <b/>
        <sz val="10"/>
        <rFont val="Arial"/>
        <family val="2"/>
      </rPr>
      <t>ACTUAL scores</t>
    </r>
    <r>
      <rPr>
        <sz val="10"/>
        <rFont val="Arial"/>
        <family val="2"/>
      </rPr>
      <t>)</t>
    </r>
  </si>
  <si>
    <r>
      <t xml:space="preserve">If you have </t>
    </r>
    <r>
      <rPr>
        <b/>
        <sz val="11"/>
        <color indexed="10"/>
        <rFont val="Arial"/>
        <family val="2"/>
      </rPr>
      <t xml:space="preserve">missed </t>
    </r>
    <r>
      <rPr>
        <sz val="11"/>
        <color indexed="10"/>
        <rFont val="Arial"/>
        <family val="2"/>
      </rPr>
      <t>a</t>
    </r>
  </si>
  <si>
    <r>
      <t xml:space="preserve">mini-test you </t>
    </r>
    <r>
      <rPr>
        <b/>
        <sz val="11"/>
        <color indexed="10"/>
        <rFont val="Arial"/>
        <family val="2"/>
      </rPr>
      <t xml:space="preserve">MUST </t>
    </r>
  </si>
  <si>
    <r>
      <t xml:space="preserve">will </t>
    </r>
    <r>
      <rPr>
        <b/>
        <u val="single"/>
        <sz val="11"/>
        <color indexed="10"/>
        <rFont val="Arial"/>
        <family val="2"/>
      </rPr>
      <t>NOT</t>
    </r>
    <r>
      <rPr>
        <sz val="11"/>
        <color indexed="10"/>
        <rFont val="Arial"/>
        <family val="2"/>
      </rPr>
      <t xml:space="preserve"> be correct.</t>
    </r>
  </si>
  <si>
    <t>and for extra credit.  The last table shows you what grade you would earn given the information you provide.</t>
  </si>
  <si>
    <t>YOUR MINI-TEST SUMMARY</t>
  </si>
  <si>
    <t>Extra Credit Points</t>
  </si>
  <si>
    <t>you indicate</t>
  </si>
  <si>
    <t>Midterm Exam</t>
  </si>
  <si>
    <t>Mini-tests</t>
  </si>
  <si>
    <t>correct for the</t>
  </si>
  <si>
    <t>enter a grade of 0</t>
  </si>
  <si>
    <t>My current course percent based ONLY on my Mini tests =</t>
  </si>
  <si>
    <t>the information you provided above for the mini-tests, the midterm exam, and the extra credit.</t>
  </si>
  <si>
    <r>
      <t xml:space="preserve">IF you have entered a score for the Midterm, Final Exam, </t>
    </r>
    <r>
      <rPr>
        <b/>
        <sz val="12"/>
        <color indexed="56"/>
        <rFont val="Arial"/>
        <family val="2"/>
      </rPr>
      <t>and</t>
    </r>
    <r>
      <rPr>
        <sz val="12"/>
        <color indexed="56"/>
        <rFont val="Arial"/>
        <family val="2"/>
      </rPr>
      <t xml:space="preserve"> Extra credit above,  </t>
    </r>
  </si>
  <si>
    <r>
      <t xml:space="preserve">then you can </t>
    </r>
    <r>
      <rPr>
        <b/>
        <sz val="12"/>
        <color indexed="56"/>
        <rFont val="Arial"/>
        <family val="2"/>
      </rPr>
      <t>STOP</t>
    </r>
    <r>
      <rPr>
        <sz val="12"/>
        <color indexed="56"/>
        <rFont val="Arial"/>
        <family val="2"/>
      </rPr>
      <t xml:space="preserve"> here and read your "Expected Course Grade" on the last line of the table above.</t>
    </r>
  </si>
  <si>
    <t>Mini-tests:</t>
  </si>
  <si>
    <r>
      <t>FINAL EXAM %  (as entered a</t>
    </r>
    <r>
      <rPr>
        <b/>
        <sz val="10"/>
        <rFont val="Arial"/>
        <family val="2"/>
      </rPr>
      <t>bove</t>
    </r>
    <r>
      <rPr>
        <sz val="10"/>
        <rFont val="Arial"/>
        <family val="2"/>
      </rPr>
      <t>)</t>
    </r>
  </si>
  <si>
    <t xml:space="preserve">2.  If you have only entered the Expected Midterm and  Extra Credit % above, then continue to </t>
  </si>
  <si>
    <t>below to see what you need to earn on the final to get a particular grade in the class.</t>
  </si>
  <si>
    <r>
      <t xml:space="preserve">You can </t>
    </r>
    <r>
      <rPr>
        <b/>
        <sz val="12"/>
        <rFont val="Arial"/>
        <family val="2"/>
      </rPr>
      <t>CHANGE</t>
    </r>
    <r>
      <rPr>
        <sz val="12"/>
        <rFont val="Arial"/>
        <family val="2"/>
      </rPr>
      <t xml:space="preserve"> the expected mini-test average BELOW,  or change the </t>
    </r>
    <r>
      <rPr>
        <b/>
        <sz val="12"/>
        <rFont val="Arial"/>
        <family val="2"/>
      </rPr>
      <t xml:space="preserve">EXTRA CREDIT </t>
    </r>
    <r>
      <rPr>
        <sz val="12"/>
        <rFont val="Arial"/>
        <family val="2"/>
      </rPr>
      <t xml:space="preserve">information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in the yellow area:</t>
    </r>
  </si>
  <si>
    <t xml:space="preserve">Assuming you earn the Mini-test, Midterm, and Extra Credit Scores you have entered, </t>
  </si>
  <si>
    <r>
      <t xml:space="preserve">this shows what you will need to </t>
    </r>
    <r>
      <rPr>
        <b/>
        <sz val="10"/>
        <rFont val="Arial"/>
        <family val="2"/>
      </rPr>
      <t>earn on the Final Exam</t>
    </r>
    <r>
      <rPr>
        <sz val="10"/>
        <rFont val="Arial"/>
        <family val="2"/>
      </rPr>
      <t xml:space="preserve"> to get the following Grade in the class:</t>
    </r>
  </si>
  <si>
    <r>
      <t>(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an "n.a." indicates that you cannot earn that grade in the class given your assumptions)</t>
    </r>
  </si>
  <si>
    <t>A (92.6%)</t>
  </si>
  <si>
    <t>A- (89.6%)</t>
  </si>
  <si>
    <t>B+ (86.6%)</t>
  </si>
  <si>
    <t>B (82.6%)</t>
  </si>
  <si>
    <t>B- (79.6%)</t>
  </si>
  <si>
    <t>C+ (76.6%)</t>
  </si>
  <si>
    <t>C (72.6%)</t>
  </si>
  <si>
    <t>C- (69.6%)</t>
  </si>
  <si>
    <t>D+ (66.6%)</t>
  </si>
  <si>
    <t>Midterm exam (actual or expected)</t>
  </si>
  <si>
    <r>
      <t>&lt;--</t>
    </r>
    <r>
      <rPr>
        <b/>
        <sz val="12"/>
        <rFont val="Arial"/>
        <family val="2"/>
      </rPr>
      <t xml:space="preserve"> Enter Expected Midterm Score </t>
    </r>
    <r>
      <rPr>
        <sz val="12"/>
        <rFont val="Arial"/>
        <family val="2"/>
      </rPr>
      <t>(Actual or Expected)</t>
    </r>
  </si>
  <si>
    <r>
      <t xml:space="preserve">&lt;--Enter </t>
    </r>
    <r>
      <rPr>
        <b/>
        <sz val="12"/>
        <rFont val="Arial"/>
        <family val="2"/>
      </rPr>
      <t>Final Exam</t>
    </r>
    <r>
      <rPr>
        <sz val="12"/>
        <rFont val="Arial"/>
        <family val="2"/>
      </rPr>
      <t xml:space="preserve"> Score (Actual or Expected)</t>
    </r>
  </si>
  <si>
    <t>In this table, enter the percent as a</t>
  </si>
  <si>
    <t>whole number (e.g. enter 90% as 90)</t>
  </si>
  <si>
    <t>&lt;-- This is the mini-test score from above.</t>
  </si>
  <si>
    <r>
      <t xml:space="preserve">Expected </t>
    </r>
    <r>
      <rPr>
        <b/>
        <sz val="10"/>
        <rFont val="Arial"/>
        <family val="2"/>
      </rPr>
      <t>FINAL COURSE</t>
    </r>
    <r>
      <rPr>
        <sz val="10"/>
        <rFont val="Arial"/>
        <family val="2"/>
      </rPr>
      <t xml:space="preserve"> Grade with the info so far:</t>
    </r>
  </si>
  <si>
    <r>
      <t xml:space="preserve">Weighted 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</si>
  <si>
    <t>mini*.5</t>
  </si>
  <si>
    <t>mid*.2</t>
  </si>
  <si>
    <t>sum</t>
  </si>
  <si>
    <t>Weighted mini</t>
  </si>
  <si>
    <t>Weighted midterm</t>
  </si>
  <si>
    <t>Total</t>
  </si>
  <si>
    <t>sum + extra credit</t>
  </si>
  <si>
    <t>needed less earned</t>
  </si>
  <si>
    <t>Weighted final needed</t>
  </si>
  <si>
    <t>Grade Wanted</t>
  </si>
  <si>
    <t>THESE intermediate calculations should</t>
  </si>
  <si>
    <t>be HIDDEN from view</t>
  </si>
  <si>
    <t>D (59.6%)</t>
  </si>
  <si>
    <r>
      <t xml:space="preserve">or plan to earn and/or the </t>
    </r>
    <r>
      <rPr>
        <b/>
        <i/>
        <sz val="13"/>
        <rFont val="Arial"/>
        <family val="2"/>
      </rPr>
      <t>extra credit</t>
    </r>
    <r>
      <rPr>
        <b/>
        <sz val="13"/>
        <rFont val="Arial"/>
        <family val="2"/>
      </rPr>
      <t xml:space="preserve"> you </t>
    </r>
    <r>
      <rPr>
        <b/>
        <sz val="13"/>
        <color indexed="10"/>
        <rFont val="Arial"/>
        <family val="2"/>
      </rPr>
      <t>plan</t>
    </r>
    <r>
      <rPr>
        <b/>
        <sz val="13"/>
        <rFont val="Arial"/>
        <family val="2"/>
      </rPr>
      <t xml:space="preserve"> to earn. </t>
    </r>
    <r>
      <rPr>
        <sz val="13"/>
        <rFont val="Arial"/>
        <family val="2"/>
      </rPr>
      <t>Then you can see in this table</t>
    </r>
  </si>
  <si>
    <r>
      <rPr>
        <sz val="13"/>
        <rFont val="Arial"/>
        <family val="2"/>
      </rPr>
      <t xml:space="preserve"> what grade you</t>
    </r>
    <r>
      <rPr>
        <b/>
        <sz val="13"/>
        <rFont val="Arial"/>
        <family val="2"/>
      </rPr>
      <t xml:space="preserve"> WOULD receive IF </t>
    </r>
    <r>
      <rPr>
        <sz val="13"/>
        <rFont val="Arial"/>
        <family val="2"/>
      </rPr>
      <t>you earn the grades you enter below:</t>
    </r>
  </si>
  <si>
    <t>OPTION 1:  Manually Enter the Midterm, Extra Credit,  and Final Exam grades</t>
  </si>
  <si>
    <r>
      <rPr>
        <sz val="13"/>
        <rFont val="Arial"/>
        <family val="2"/>
      </rPr>
      <t>In this table,</t>
    </r>
    <r>
      <rPr>
        <b/>
        <sz val="13"/>
        <rFont val="Arial"/>
        <family val="2"/>
      </rPr>
      <t xml:space="preserve"> you can manually enter a </t>
    </r>
    <r>
      <rPr>
        <b/>
        <i/>
        <sz val="13"/>
        <rFont val="Arial"/>
        <family val="2"/>
      </rPr>
      <t>midterm</t>
    </r>
    <r>
      <rPr>
        <b/>
        <sz val="13"/>
        <rFont val="Arial"/>
        <family val="2"/>
      </rPr>
      <t xml:space="preserve"> and </t>
    </r>
    <r>
      <rPr>
        <b/>
        <i/>
        <sz val="13"/>
        <rFont val="Arial"/>
        <family val="2"/>
      </rPr>
      <t>final exam</t>
    </r>
    <r>
      <rPr>
        <b/>
        <sz val="13"/>
        <rFont val="Arial"/>
        <family val="2"/>
      </rPr>
      <t xml:space="preserve"> grade you have earned </t>
    </r>
  </si>
  <si>
    <r>
      <t xml:space="preserve">Enter the final exam grade (expected or actual) below OR </t>
    </r>
    <r>
      <rPr>
        <b/>
        <sz val="10"/>
        <rFont val="Arial"/>
        <family val="2"/>
      </rPr>
      <t>LEAVE BLANK</t>
    </r>
    <r>
      <rPr>
        <sz val="10"/>
        <rFont val="Arial"/>
        <family val="2"/>
      </rPr>
      <t xml:space="preserve"> and read the next table below for grades:</t>
    </r>
  </si>
  <si>
    <r>
      <t xml:space="preserve">The Table below shows </t>
    </r>
    <r>
      <rPr>
        <b/>
        <sz val="12"/>
        <rFont val="Arial"/>
        <family val="2"/>
      </rPr>
      <t xml:space="preserve">what grade you need to earn on the Final Exam </t>
    </r>
    <r>
      <rPr>
        <sz val="12"/>
        <rFont val="Arial"/>
        <family val="2"/>
      </rPr>
      <t>to earn a particular grade in the Course:</t>
    </r>
  </si>
  <si>
    <r>
      <t xml:space="preserve">&lt;-- </t>
    </r>
    <r>
      <rPr>
        <b/>
        <sz val="12"/>
        <rFont val="Arial"/>
        <family val="2"/>
      </rPr>
      <t>Enter Expected Extra Credit Score</t>
    </r>
  </si>
  <si>
    <t>&lt;--Grade before taking the final</t>
  </si>
  <si>
    <r>
      <t xml:space="preserve">The Grade calculator makes use of information which </t>
    </r>
    <r>
      <rPr>
        <b/>
        <sz val="14"/>
        <rFont val="Calibri"/>
        <family val="2"/>
      </rPr>
      <t>YOU</t>
    </r>
    <r>
      <rPr>
        <sz val="14"/>
        <rFont val="Calibri"/>
        <family val="2"/>
      </rPr>
      <t xml:space="preserve"> enter.  It then lets you know where you stand in the </t>
    </r>
  </si>
  <si>
    <r>
      <t xml:space="preserve">class.  You can enter </t>
    </r>
    <r>
      <rPr>
        <b/>
        <sz val="14"/>
        <rFont val="Calibri"/>
        <family val="2"/>
      </rPr>
      <t>actual</t>
    </r>
    <r>
      <rPr>
        <sz val="14"/>
        <rFont val="Calibri"/>
        <family val="2"/>
      </rPr>
      <t xml:space="preserve"> grades or the grades you </t>
    </r>
    <r>
      <rPr>
        <b/>
        <sz val="14"/>
        <rFont val="Calibri"/>
        <family val="2"/>
      </rPr>
      <t>plan</t>
    </r>
    <r>
      <rPr>
        <sz val="14"/>
        <rFont val="Calibri"/>
        <family val="2"/>
      </rPr>
      <t xml:space="preserve"> to earn on the mini-tests, the midterm, the final exam</t>
    </r>
  </si>
  <si>
    <t>Your Current TOTAL mini test score</t>
  </si>
  <si>
    <t>Your Current Mini-test Average</t>
  </si>
  <si>
    <r>
      <t xml:space="preserve">&lt;--IF your grade was based </t>
    </r>
    <r>
      <rPr>
        <b/>
        <i/>
        <u val="single"/>
        <sz val="12"/>
        <color indexed="51"/>
        <rFont val="Arial"/>
        <family val="2"/>
      </rPr>
      <t>ONLY</t>
    </r>
    <r>
      <rPr>
        <b/>
        <sz val="12"/>
        <color indexed="51"/>
        <rFont val="Arial"/>
        <family val="2"/>
      </rPr>
      <t xml:space="preserve"> on the </t>
    </r>
  </si>
  <si>
    <r>
      <t xml:space="preserve">  </t>
    </r>
    <r>
      <rPr>
        <b/>
        <sz val="12"/>
        <rFont val="Arial"/>
        <family val="2"/>
      </rPr>
      <t>this</t>
    </r>
    <r>
      <rPr>
        <sz val="12"/>
        <rFont val="Arial"/>
        <family val="2"/>
      </rPr>
      <t xml:space="preserve"> is the grade you would earn.</t>
    </r>
  </si>
  <si>
    <t xml:space="preserve"> you have actually earned (OR expect to earn) to see your class grade:</t>
  </si>
  <si>
    <t>&lt;--Insert the final total Mini-test average you assume you will get to the left</t>
  </si>
  <si>
    <t>Here is an alternative view of your grades--</t>
  </si>
  <si>
    <t>&lt;--IF you STOPPED taking exams NOW,</t>
  </si>
  <si>
    <r>
      <rPr>
        <b/>
        <sz val="12"/>
        <rFont val="Arial"/>
        <family val="2"/>
      </rPr>
      <t>A</t>
    </r>
    <r>
      <rPr>
        <b/>
        <sz val="10"/>
        <rFont val="Arial"/>
        <family val="2"/>
      </rPr>
      <t xml:space="preserve"> (92.6%)</t>
    </r>
  </si>
  <si>
    <r>
      <rPr>
        <b/>
        <sz val="12"/>
        <rFont val="Arial"/>
        <family val="2"/>
      </rPr>
      <t>A-</t>
    </r>
    <r>
      <rPr>
        <b/>
        <sz val="10"/>
        <rFont val="Arial"/>
        <family val="2"/>
      </rPr>
      <t xml:space="preserve"> (89.6%)</t>
    </r>
  </si>
  <si>
    <r>
      <rPr>
        <b/>
        <sz val="12"/>
        <rFont val="Arial"/>
        <family val="2"/>
      </rPr>
      <t>B+</t>
    </r>
    <r>
      <rPr>
        <b/>
        <sz val="10"/>
        <rFont val="Arial"/>
        <family val="2"/>
      </rPr>
      <t xml:space="preserve"> (86.6%)</t>
    </r>
  </si>
  <si>
    <r>
      <rPr>
        <b/>
        <sz val="12"/>
        <rFont val="Arial"/>
        <family val="2"/>
      </rPr>
      <t>B-</t>
    </r>
    <r>
      <rPr>
        <b/>
        <sz val="10"/>
        <rFont val="Arial"/>
        <family val="2"/>
      </rPr>
      <t xml:space="preserve"> (79.6%)</t>
    </r>
  </si>
  <si>
    <r>
      <rPr>
        <b/>
        <sz val="12"/>
        <rFont val="Arial"/>
        <family val="2"/>
      </rPr>
      <t xml:space="preserve">C+ </t>
    </r>
    <r>
      <rPr>
        <b/>
        <sz val="10"/>
        <rFont val="Arial"/>
        <family val="2"/>
      </rPr>
      <t>(76.6%)</t>
    </r>
  </si>
  <si>
    <r>
      <rPr>
        <b/>
        <sz val="12"/>
        <rFont val="Arial"/>
        <family val="2"/>
      </rPr>
      <t>C</t>
    </r>
    <r>
      <rPr>
        <b/>
        <sz val="10"/>
        <rFont val="Arial"/>
        <family val="2"/>
      </rPr>
      <t xml:space="preserve"> (72.6%)</t>
    </r>
  </si>
  <si>
    <r>
      <rPr>
        <b/>
        <sz val="12"/>
        <rFont val="Arial"/>
        <family val="2"/>
      </rPr>
      <t xml:space="preserve">C- </t>
    </r>
    <r>
      <rPr>
        <b/>
        <sz val="10"/>
        <rFont val="Arial"/>
        <family val="2"/>
      </rPr>
      <t>(69.6%)</t>
    </r>
  </si>
  <si>
    <r>
      <rPr>
        <b/>
        <sz val="12"/>
        <rFont val="Arial"/>
        <family val="2"/>
      </rPr>
      <t>D+</t>
    </r>
    <r>
      <rPr>
        <b/>
        <sz val="10"/>
        <rFont val="Arial"/>
        <family val="2"/>
      </rPr>
      <t xml:space="preserve"> (66.6%)</t>
    </r>
  </si>
  <si>
    <r>
      <rPr>
        <b/>
        <sz val="12"/>
        <rFont val="Arial"/>
        <family val="2"/>
      </rPr>
      <t xml:space="preserve">D </t>
    </r>
    <r>
      <rPr>
        <b/>
        <sz val="10"/>
        <rFont val="Arial"/>
        <family val="2"/>
      </rPr>
      <t>(59.6%)</t>
    </r>
  </si>
  <si>
    <r>
      <rPr>
        <b/>
        <sz val="12"/>
        <rFont val="Arial"/>
        <family val="2"/>
      </rPr>
      <t>B</t>
    </r>
    <r>
      <rPr>
        <b/>
        <sz val="10"/>
        <rFont val="Arial"/>
        <family val="2"/>
      </rPr>
      <t xml:space="preserve"> (82.6%)</t>
    </r>
  </si>
  <si>
    <t xml:space="preserve">      mini-tests this is what you would have</t>
  </si>
  <si>
    <t xml:space="preserve">  BUT,</t>
  </si>
  <si>
    <t>revised 10/27/2015</t>
  </si>
  <si>
    <t xml:space="preserve"> number, (e.g., enter 90% as 90)</t>
  </si>
  <si>
    <t>Enter the mini-test score as a whole</t>
  </si>
  <si>
    <r>
      <t>Enter the % score as a</t>
    </r>
    <r>
      <rPr>
        <b/>
        <sz val="10"/>
        <rFont val="Arial"/>
        <family val="2"/>
      </rPr>
      <t xml:space="preserve"> whole number</t>
    </r>
    <r>
      <rPr>
        <sz val="10"/>
        <rFont val="Arial"/>
        <family val="2"/>
      </rPr>
      <t>,</t>
    </r>
  </si>
  <si>
    <t>e.g., enter Extra Credit as .3 or as 1.5</t>
  </si>
  <si>
    <r>
      <t xml:space="preserve">Weighted Letter 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</si>
</sst>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%"/>
    <numFmt numFmtId="172" formatCode="0.0000%"/>
    <numFmt numFmtId="173" formatCode="0.000000%"/>
    <numFmt numFmtId="174" formatCode="0.00000%"/>
    <numFmt numFmtId="175" formatCode="0.00000000"/>
    <numFmt numFmtId="176" formatCode="0.0000000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00000000%"/>
    <numFmt numFmtId="184" formatCode="0.000000000000000%"/>
    <numFmt numFmtId="185" formatCode="0.0000"/>
    <numFmt numFmtId="186" formatCode="mm/dd/yy;@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17"/>
      <name val="Arial"/>
      <family val="2"/>
    </font>
    <font>
      <sz val="12"/>
      <name val="Calibri"/>
      <family val="2"/>
    </font>
    <font>
      <b/>
      <sz val="12"/>
      <color indexed="51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color indexed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u val="single"/>
      <sz val="12"/>
      <color indexed="5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63"/>
      <name val="Inherit"/>
      <family val="0"/>
    </font>
    <font>
      <sz val="7"/>
      <color indexed="63"/>
      <name val="Inherit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444444"/>
      <name val="Inherit"/>
      <family val="0"/>
    </font>
    <font>
      <sz val="7"/>
      <color rgb="FF444444"/>
      <name val="Inherit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168" fontId="3" fillId="0" borderId="0" xfId="67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9" fontId="3" fillId="0" borderId="0" xfId="67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8" fontId="3" fillId="0" borderId="19" xfId="67" applyNumberFormat="1" applyFont="1" applyBorder="1" applyAlignment="1">
      <alignment horizontal="center"/>
    </xf>
    <xf numFmtId="168" fontId="3" fillId="0" borderId="11" xfId="67" applyNumberFormat="1" applyFont="1" applyBorder="1" applyAlignment="1">
      <alignment horizontal="center"/>
    </xf>
    <xf numFmtId="168" fontId="3" fillId="0" borderId="16" xfId="67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8" fontId="0" fillId="0" borderId="10" xfId="67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3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3" fillId="0" borderId="22" xfId="0" applyFont="1" applyBorder="1" applyAlignment="1">
      <alignment horizontal="center"/>
    </xf>
    <xf numFmtId="9" fontId="0" fillId="0" borderId="0" xfId="0" applyNumberFormat="1" applyAlignment="1">
      <alignment/>
    </xf>
    <xf numFmtId="9" fontId="3" fillId="33" borderId="23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9" fontId="3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168" fontId="3" fillId="0" borderId="28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33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168" fontId="0" fillId="0" borderId="31" xfId="67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9" fontId="3" fillId="33" borderId="16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8" fontId="0" fillId="0" borderId="0" xfId="67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9" fontId="3" fillId="0" borderId="28" xfId="67" applyFont="1" applyBorder="1" applyAlignment="1">
      <alignment horizontal="center"/>
    </xf>
    <xf numFmtId="168" fontId="3" fillId="0" borderId="35" xfId="67" applyNumberFormat="1" applyFont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7" xfId="67" applyFont="1" applyBorder="1" applyAlignment="1">
      <alignment horizontal="center"/>
    </xf>
    <xf numFmtId="10" fontId="3" fillId="0" borderId="38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9" fontId="3" fillId="34" borderId="41" xfId="0" applyNumberFormat="1" applyFont="1" applyFill="1" applyBorder="1" applyAlignment="1">
      <alignment horizontal="center"/>
    </xf>
    <xf numFmtId="0" fontId="4" fillId="34" borderId="42" xfId="0" applyFont="1" applyFill="1" applyBorder="1" applyAlignment="1">
      <alignment horizontal="left"/>
    </xf>
    <xf numFmtId="0" fontId="3" fillId="34" borderId="41" xfId="0" applyFont="1" applyFill="1" applyBorder="1" applyAlignment="1">
      <alignment horizontal="center"/>
    </xf>
    <xf numFmtId="0" fontId="3" fillId="34" borderId="43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3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6" fillId="36" borderId="0" xfId="0" applyFont="1" applyFill="1" applyAlignment="1">
      <alignment/>
    </xf>
    <xf numFmtId="10" fontId="3" fillId="0" borderId="21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4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10" fontId="0" fillId="0" borderId="23" xfId="0" applyNumberFormat="1" applyFont="1" applyBorder="1" applyAlignment="1">
      <alignment horizontal="center"/>
    </xf>
    <xf numFmtId="168" fontId="0" fillId="0" borderId="29" xfId="67" applyNumberFormat="1" applyFont="1" applyBorder="1" applyAlignment="1">
      <alignment horizontal="center"/>
    </xf>
    <xf numFmtId="168" fontId="0" fillId="0" borderId="42" xfId="0" applyNumberFormat="1" applyBorder="1" applyAlignment="1">
      <alignment horizontal="center"/>
    </xf>
    <xf numFmtId="0" fontId="0" fillId="0" borderId="0" xfId="0" applyFont="1" applyAlignment="1">
      <alignment/>
    </xf>
    <xf numFmtId="9" fontId="3" fillId="34" borderId="21" xfId="0" applyNumberFormat="1" applyFont="1" applyFill="1" applyBorder="1" applyAlignment="1">
      <alignment horizontal="center"/>
    </xf>
    <xf numFmtId="9" fontId="3" fillId="34" borderId="38" xfId="67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9" fontId="3" fillId="34" borderId="0" xfId="0" applyNumberFormat="1" applyFont="1" applyFill="1" applyBorder="1" applyAlignment="1">
      <alignment horizontal="center"/>
    </xf>
    <xf numFmtId="9" fontId="3" fillId="34" borderId="44" xfId="67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6" fillId="0" borderId="23" xfId="0" applyFont="1" applyBorder="1" applyAlignment="1">
      <alignment horizontal="center"/>
    </xf>
    <xf numFmtId="168" fontId="9" fillId="0" borderId="28" xfId="0" applyNumberFormat="1" applyFont="1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49" fontId="13" fillId="0" borderId="36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168" fontId="0" fillId="0" borderId="23" xfId="0" applyNumberFormat="1" applyFont="1" applyBorder="1" applyAlignment="1">
      <alignment horizontal="center"/>
    </xf>
    <xf numFmtId="168" fontId="4" fillId="0" borderId="35" xfId="67" applyNumberFormat="1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8" fontId="6" fillId="0" borderId="52" xfId="67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10" fontId="0" fillId="0" borderId="23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10" fontId="0" fillId="34" borderId="23" xfId="0" applyNumberFormat="1" applyFont="1" applyFill="1" applyBorder="1" applyAlignment="1">
      <alignment horizontal="center"/>
    </xf>
    <xf numFmtId="168" fontId="0" fillId="34" borderId="29" xfId="67" applyNumberFormat="1" applyFont="1" applyFill="1" applyBorder="1" applyAlignment="1">
      <alignment horizontal="center"/>
    </xf>
    <xf numFmtId="0" fontId="0" fillId="34" borderId="51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183" fontId="0" fillId="0" borderId="0" xfId="0" applyNumberFormat="1" applyAlignment="1">
      <alignment/>
    </xf>
    <xf numFmtId="10" fontId="0" fillId="0" borderId="0" xfId="67" applyNumberFormat="1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67" applyNumberFormat="1" applyFont="1" applyAlignment="1">
      <alignment horizontal="center"/>
    </xf>
    <xf numFmtId="0" fontId="4" fillId="0" borderId="54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20" fillId="0" borderId="21" xfId="0" applyFont="1" applyBorder="1" applyAlignment="1">
      <alignment/>
    </xf>
    <xf numFmtId="9" fontId="21" fillId="0" borderId="21" xfId="0" applyNumberFormat="1" applyFont="1" applyBorder="1" applyAlignment="1">
      <alignment horizontal="center"/>
    </xf>
    <xf numFmtId="9" fontId="21" fillId="0" borderId="38" xfId="67" applyFont="1" applyBorder="1" applyAlignment="1">
      <alignment horizontal="center"/>
    </xf>
    <xf numFmtId="0" fontId="20" fillId="0" borderId="0" xfId="0" applyFont="1" applyBorder="1" applyAlignment="1">
      <alignment/>
    </xf>
    <xf numFmtId="9" fontId="21" fillId="0" borderId="0" xfId="0" applyNumberFormat="1" applyFont="1" applyBorder="1" applyAlignment="1">
      <alignment horizontal="center"/>
    </xf>
    <xf numFmtId="9" fontId="21" fillId="0" borderId="44" xfId="67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9" fontId="0" fillId="0" borderId="0" xfId="0" applyNumberFormat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24" fillId="0" borderId="14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5" xfId="0" applyFont="1" applyBorder="1" applyAlignment="1">
      <alignment/>
    </xf>
    <xf numFmtId="0" fontId="6" fillId="0" borderId="0" xfId="0" applyFont="1" applyAlignment="1">
      <alignment/>
    </xf>
    <xf numFmtId="0" fontId="48" fillId="0" borderId="0" xfId="61">
      <alignment/>
      <protection/>
    </xf>
    <xf numFmtId="0" fontId="48" fillId="0" borderId="0" xfId="61">
      <alignment/>
      <protection/>
    </xf>
    <xf numFmtId="2" fontId="48" fillId="0" borderId="0" xfId="61" applyNumberFormat="1">
      <alignment/>
      <protection/>
    </xf>
    <xf numFmtId="0" fontId="27" fillId="0" borderId="0" xfId="0" applyFont="1" applyAlignment="1">
      <alignment vertical="center" wrapText="1"/>
    </xf>
    <xf numFmtId="0" fontId="65" fillId="37" borderId="0" xfId="0" applyFont="1" applyFill="1" applyAlignment="1">
      <alignment horizontal="left" vertical="top" wrapText="1"/>
    </xf>
    <xf numFmtId="0" fontId="66" fillId="37" borderId="0" xfId="0" applyFont="1" applyFill="1" applyAlignment="1">
      <alignment horizontal="left" vertical="top" wrapText="1"/>
    </xf>
    <xf numFmtId="0" fontId="65" fillId="38" borderId="0" xfId="0" applyFont="1" applyFill="1" applyAlignment="1">
      <alignment horizontal="left" vertical="top" wrapText="1"/>
    </xf>
    <xf numFmtId="0" fontId="66" fillId="38" borderId="0" xfId="0" applyFont="1" applyFill="1" applyAlignment="1">
      <alignment horizontal="left" vertical="top" wrapText="1"/>
    </xf>
    <xf numFmtId="0" fontId="0" fillId="39" borderId="0" xfId="0" applyFill="1" applyAlignment="1">
      <alignment/>
    </xf>
    <xf numFmtId="169" fontId="0" fillId="39" borderId="0" xfId="0" applyNumberFormat="1" applyFill="1" applyAlignment="1">
      <alignment/>
    </xf>
    <xf numFmtId="0" fontId="48" fillId="0" borderId="0" xfId="61">
      <alignment/>
      <protection/>
    </xf>
    <xf numFmtId="0" fontId="3" fillId="40" borderId="12" xfId="0" applyFont="1" applyFill="1" applyBorder="1" applyAlignment="1">
      <alignment/>
    </xf>
    <xf numFmtId="0" fontId="3" fillId="40" borderId="0" xfId="0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168" fontId="3" fillId="0" borderId="56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left"/>
    </xf>
    <xf numFmtId="169" fontId="3" fillId="33" borderId="29" xfId="0" applyNumberFormat="1" applyFont="1" applyFill="1" applyBorder="1" applyAlignment="1" applyProtection="1">
      <alignment horizontal="center"/>
      <protection locked="0"/>
    </xf>
    <xf numFmtId="9" fontId="47" fillId="0" borderId="28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10" fontId="4" fillId="0" borderId="59" xfId="0" applyNumberFormat="1" applyFont="1" applyBorder="1" applyAlignment="1">
      <alignment horizontal="left"/>
    </xf>
    <xf numFmtId="10" fontId="0" fillId="0" borderId="43" xfId="0" applyNumberFormat="1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0" fontId="0" fillId="0" borderId="41" xfId="0" applyNumberFormat="1" applyFont="1" applyBorder="1" applyAlignment="1">
      <alignment horizontal="center"/>
    </xf>
    <xf numFmtId="168" fontId="6" fillId="0" borderId="39" xfId="67" applyNumberFormat="1" applyFont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 4 2" xfId="63"/>
    <cellStyle name="Note" xfId="64"/>
    <cellStyle name="Note 2" xfId="65"/>
    <cellStyle name="Output" xfId="66"/>
    <cellStyle name="Percent" xfId="67"/>
    <cellStyle name="Percent 2" xfId="68"/>
    <cellStyle name="Percent 2 2" xfId="69"/>
    <cellStyle name="Percent 3" xfId="70"/>
    <cellStyle name="Percent 4" xfId="71"/>
    <cellStyle name="Percent 5" xfId="72"/>
    <cellStyle name="Percent 5 2" xfId="73"/>
    <cellStyle name="Percent 6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40.7109375" style="0" customWidth="1"/>
    <col min="2" max="2" width="25.00390625" style="0" customWidth="1"/>
    <col min="3" max="3" width="27.57421875" style="1" customWidth="1"/>
    <col min="4" max="4" width="32.421875" style="0" customWidth="1"/>
    <col min="5" max="5" width="16.00390625" style="0" customWidth="1"/>
    <col min="6" max="6" width="15.57421875" style="0" customWidth="1"/>
    <col min="7" max="7" width="13.8515625" style="0" customWidth="1"/>
    <col min="8" max="8" width="12.7109375" style="1" customWidth="1"/>
    <col min="9" max="9" width="12.57421875" style="0" customWidth="1"/>
    <col min="10" max="10" width="14.28125" style="0" customWidth="1"/>
    <col min="12" max="12" width="9.7109375" style="0" customWidth="1"/>
  </cols>
  <sheetData>
    <row r="1" ht="18" customHeight="1">
      <c r="A1" s="126" t="s">
        <v>165</v>
      </c>
    </row>
    <row r="2" spans="1:8" s="90" customFormat="1" ht="15" customHeight="1">
      <c r="A2" s="176" t="s">
        <v>143</v>
      </c>
      <c r="B2" s="92"/>
      <c r="C2" s="93"/>
      <c r="D2" s="94"/>
      <c r="H2" s="91"/>
    </row>
    <row r="3" spans="1:8" s="90" customFormat="1" ht="15" customHeight="1">
      <c r="A3" s="177" t="s">
        <v>144</v>
      </c>
      <c r="B3" s="95"/>
      <c r="C3" s="96"/>
      <c r="D3" s="97"/>
      <c r="H3" s="91"/>
    </row>
    <row r="4" spans="1:8" s="90" customFormat="1" ht="15" customHeight="1">
      <c r="A4" s="178" t="s">
        <v>85</v>
      </c>
      <c r="B4" s="98"/>
      <c r="C4" s="99"/>
      <c r="D4" s="100"/>
      <c r="H4" s="91"/>
    </row>
    <row r="6" spans="1:8" s="2" customFormat="1" ht="15">
      <c r="A6" s="2" t="s">
        <v>68</v>
      </c>
      <c r="C6" s="3"/>
      <c r="H6" s="3"/>
    </row>
    <row r="7" spans="2:3" s="2" customFormat="1" ht="15">
      <c r="B7" s="56" t="s">
        <v>58</v>
      </c>
      <c r="C7" s="3" t="s">
        <v>54</v>
      </c>
    </row>
    <row r="8" spans="3:7" s="2" customFormat="1" ht="15" thickBot="1">
      <c r="C8" s="3" t="s">
        <v>52</v>
      </c>
      <c r="F8" s="10" t="s">
        <v>13</v>
      </c>
      <c r="G8" s="4" t="s">
        <v>47</v>
      </c>
    </row>
    <row r="9" spans="1:7" s="2" customFormat="1" ht="15.75" thickTop="1">
      <c r="A9" s="106" t="s">
        <v>73</v>
      </c>
      <c r="B9" s="107" t="s">
        <v>51</v>
      </c>
      <c r="C9" s="108" t="s">
        <v>53</v>
      </c>
      <c r="D9" s="179" t="s">
        <v>167</v>
      </c>
      <c r="E9"/>
      <c r="F9" s="28" t="s">
        <v>14</v>
      </c>
      <c r="G9" s="5" t="s">
        <v>48</v>
      </c>
    </row>
    <row r="10" spans="1:7" s="2" customFormat="1" ht="15.75" thickBot="1">
      <c r="A10" s="109" t="s">
        <v>74</v>
      </c>
      <c r="B10" s="110" t="s">
        <v>3</v>
      </c>
      <c r="C10" s="111" t="s">
        <v>31</v>
      </c>
      <c r="D10" s="179" t="s">
        <v>166</v>
      </c>
      <c r="E10"/>
      <c r="F10" s="28" t="s">
        <v>15</v>
      </c>
      <c r="G10" s="5" t="s">
        <v>17</v>
      </c>
    </row>
    <row r="11" spans="1:7" s="2" customFormat="1" ht="15.75" thickBot="1" thickTop="1">
      <c r="A11" s="101" t="s">
        <v>18</v>
      </c>
      <c r="B11" s="19">
        <f aca="true" t="shared" si="0" ref="B11:B23">(0.7692%*10)*0.5</f>
        <v>0.03846</v>
      </c>
      <c r="C11" s="66">
        <v>1</v>
      </c>
      <c r="D11" t="s">
        <v>50</v>
      </c>
      <c r="E11"/>
      <c r="F11" s="32" t="s">
        <v>16</v>
      </c>
      <c r="G11" s="21" t="s">
        <v>49</v>
      </c>
    </row>
    <row r="12" spans="1:7" s="2" customFormat="1" ht="15">
      <c r="A12" s="73" t="s">
        <v>19</v>
      </c>
      <c r="B12" s="39">
        <f t="shared" si="0"/>
        <v>0.03846</v>
      </c>
      <c r="C12" s="66"/>
      <c r="D12" s="64" t="s">
        <v>80</v>
      </c>
      <c r="E12"/>
      <c r="F12" s="28" t="s">
        <v>2</v>
      </c>
      <c r="G12" s="22">
        <v>0.926</v>
      </c>
    </row>
    <row r="13" spans="1:7" s="2" customFormat="1" ht="15">
      <c r="A13" s="73" t="s">
        <v>20</v>
      </c>
      <c r="B13" s="39">
        <f t="shared" si="0"/>
        <v>0.03846</v>
      </c>
      <c r="C13" s="66"/>
      <c r="D13" s="64" t="s">
        <v>81</v>
      </c>
      <c r="E13"/>
      <c r="F13" s="28" t="s">
        <v>4</v>
      </c>
      <c r="G13" s="23">
        <v>0.896</v>
      </c>
    </row>
    <row r="14" spans="1:7" s="2" customFormat="1" ht="15">
      <c r="A14" s="73" t="s">
        <v>21</v>
      </c>
      <c r="B14" s="39">
        <f t="shared" si="0"/>
        <v>0.03846</v>
      </c>
      <c r="C14" s="66"/>
      <c r="D14"/>
      <c r="E14"/>
      <c r="F14" s="28" t="s">
        <v>5</v>
      </c>
      <c r="G14" s="23">
        <v>0.866</v>
      </c>
    </row>
    <row r="15" spans="1:7" s="2" customFormat="1" ht="15">
      <c r="A15" s="73" t="s">
        <v>22</v>
      </c>
      <c r="B15" s="39">
        <f t="shared" si="0"/>
        <v>0.03846</v>
      </c>
      <c r="C15" s="66"/>
      <c r="D15" s="171" t="s">
        <v>82</v>
      </c>
      <c r="E15"/>
      <c r="F15" s="28" t="s">
        <v>0</v>
      </c>
      <c r="G15" s="23">
        <v>0.826</v>
      </c>
    </row>
    <row r="16" spans="1:7" s="2" customFormat="1" ht="15">
      <c r="A16" s="73" t="s">
        <v>23</v>
      </c>
      <c r="B16" s="39">
        <f t="shared" si="0"/>
        <v>0.03846</v>
      </c>
      <c r="C16" s="66"/>
      <c r="D16" s="171" t="s">
        <v>83</v>
      </c>
      <c r="E16"/>
      <c r="F16" s="28" t="s">
        <v>6</v>
      </c>
      <c r="G16" s="23">
        <v>0.796</v>
      </c>
    </row>
    <row r="17" spans="1:7" s="2" customFormat="1" ht="15">
      <c r="A17" s="73" t="s">
        <v>24</v>
      </c>
      <c r="B17" s="39">
        <f t="shared" si="0"/>
        <v>0.03846</v>
      </c>
      <c r="C17" s="66"/>
      <c r="D17" s="171" t="s">
        <v>92</v>
      </c>
      <c r="E17"/>
      <c r="F17" s="28" t="s">
        <v>7</v>
      </c>
      <c r="G17" s="23">
        <v>0.766</v>
      </c>
    </row>
    <row r="18" spans="1:7" s="2" customFormat="1" ht="15">
      <c r="A18" s="73" t="s">
        <v>25</v>
      </c>
      <c r="B18" s="39">
        <f t="shared" si="0"/>
        <v>0.03846</v>
      </c>
      <c r="C18" s="66"/>
      <c r="D18" s="171" t="s">
        <v>75</v>
      </c>
      <c r="E18"/>
      <c r="F18" s="28" t="s">
        <v>8</v>
      </c>
      <c r="G18" s="23">
        <v>0.726</v>
      </c>
    </row>
    <row r="19" spans="1:7" s="2" customFormat="1" ht="15">
      <c r="A19" s="73" t="s">
        <v>26</v>
      </c>
      <c r="B19" s="39">
        <f t="shared" si="0"/>
        <v>0.03846</v>
      </c>
      <c r="C19" s="66"/>
      <c r="D19" s="171" t="s">
        <v>84</v>
      </c>
      <c r="E19"/>
      <c r="F19" s="28" t="s">
        <v>9</v>
      </c>
      <c r="G19" s="23">
        <v>0.696</v>
      </c>
    </row>
    <row r="20" spans="1:7" s="2" customFormat="1" ht="15">
      <c r="A20" s="73" t="s">
        <v>27</v>
      </c>
      <c r="B20" s="39">
        <f t="shared" si="0"/>
        <v>0.03846</v>
      </c>
      <c r="C20" s="66"/>
      <c r="D20"/>
      <c r="E20"/>
      <c r="F20" s="28" t="s">
        <v>10</v>
      </c>
      <c r="G20" s="23">
        <v>0.666</v>
      </c>
    </row>
    <row r="21" spans="1:7" s="2" customFormat="1" ht="15">
      <c r="A21" s="73" t="s">
        <v>28</v>
      </c>
      <c r="B21" s="39">
        <f t="shared" si="0"/>
        <v>0.03846</v>
      </c>
      <c r="C21" s="66"/>
      <c r="D21"/>
      <c r="E21"/>
      <c r="F21" s="28" t="s">
        <v>11</v>
      </c>
      <c r="G21" s="23">
        <v>0.626</v>
      </c>
    </row>
    <row r="22" spans="1:7" s="2" customFormat="1" ht="15">
      <c r="A22" s="73" t="s">
        <v>29</v>
      </c>
      <c r="B22" s="39">
        <f t="shared" si="0"/>
        <v>0.03846</v>
      </c>
      <c r="C22" s="66"/>
      <c r="D22"/>
      <c r="E22"/>
      <c r="F22" s="28" t="s">
        <v>11</v>
      </c>
      <c r="G22" s="23">
        <v>0.596</v>
      </c>
    </row>
    <row r="23" spans="1:8" s="2" customFormat="1" ht="15">
      <c r="A23" s="73" t="s">
        <v>30</v>
      </c>
      <c r="B23" s="39">
        <f t="shared" si="0"/>
        <v>0.03846</v>
      </c>
      <c r="C23" s="66"/>
      <c r="D23"/>
      <c r="E23"/>
      <c r="F23" s="11" t="s">
        <v>1</v>
      </c>
      <c r="G23" s="24"/>
      <c r="H23" s="9"/>
    </row>
    <row r="24" spans="1:2" ht="12.75">
      <c r="A24" s="40" t="s">
        <v>57</v>
      </c>
      <c r="B24" s="31">
        <f>SUM(B11:B23)</f>
        <v>0.49998</v>
      </c>
    </row>
    <row r="25" spans="1:2" ht="13.5" thickBot="1">
      <c r="A25" s="40"/>
      <c r="B25" s="31"/>
    </row>
    <row r="26" spans="1:3" ht="12.75">
      <c r="A26" s="59" t="s">
        <v>86</v>
      </c>
      <c r="B26" s="41"/>
      <c r="C26" s="42"/>
    </row>
    <row r="27" spans="1:10" s="2" customFormat="1" ht="20.25" customHeight="1">
      <c r="A27" s="43"/>
      <c r="B27" s="29" t="s">
        <v>56</v>
      </c>
      <c r="C27" s="44">
        <f>COUNT(C11:C23)</f>
        <v>1</v>
      </c>
      <c r="J27" s="3"/>
    </row>
    <row r="28" spans="1:10" s="2" customFormat="1" ht="15" hidden="1">
      <c r="A28" s="45"/>
      <c r="B28" s="30" t="s">
        <v>36</v>
      </c>
      <c r="C28" s="46">
        <f>+C11+C12+C13+C14+C15+C16+C17+C18+C19+C20+C21+C22+C23</f>
        <v>1</v>
      </c>
      <c r="J28" s="3"/>
    </row>
    <row r="29" spans="1:10" s="2" customFormat="1" ht="15">
      <c r="A29" s="45"/>
      <c r="B29" s="30" t="s">
        <v>145</v>
      </c>
      <c r="C29" s="46">
        <f>SUM(C11:C23)*100</f>
        <v>100</v>
      </c>
      <c r="J29" s="3"/>
    </row>
    <row r="30" spans="1:10" s="2" customFormat="1" ht="15">
      <c r="A30" s="120"/>
      <c r="B30" s="121" t="s">
        <v>33</v>
      </c>
      <c r="C30" s="136">
        <f>0.007692*10*$C$27</f>
        <v>0.07692</v>
      </c>
      <c r="J30" s="3"/>
    </row>
    <row r="31" spans="1:10" s="2" customFormat="1" ht="15">
      <c r="A31" s="120"/>
      <c r="B31" s="141" t="s">
        <v>34</v>
      </c>
      <c r="C31" s="136">
        <f>1-C30</f>
        <v>0.92308</v>
      </c>
      <c r="J31" s="3"/>
    </row>
    <row r="32" spans="1:10" s="2" customFormat="1" ht="17.25">
      <c r="A32" s="191"/>
      <c r="B32" s="192" t="s">
        <v>146</v>
      </c>
      <c r="C32" s="198">
        <f>IF(C29&gt;0,(C29/C27*0.01),"no grade")</f>
        <v>1</v>
      </c>
      <c r="D32" s="112" t="s">
        <v>147</v>
      </c>
      <c r="E32" s="113"/>
      <c r="F32" s="113"/>
      <c r="J32" s="3"/>
    </row>
    <row r="33" spans="1:11" ht="15">
      <c r="A33" s="45"/>
      <c r="B33" s="15" t="s">
        <v>93</v>
      </c>
      <c r="C33" s="47">
        <f>IF(C28&gt;0,(((+C28*B11))/0.5)/C30,"no grade")</f>
        <v>1</v>
      </c>
      <c r="D33" s="112" t="s">
        <v>163</v>
      </c>
      <c r="E33" s="113"/>
      <c r="F33" s="114"/>
      <c r="H33"/>
      <c r="J33" s="1"/>
      <c r="K33" s="12"/>
    </row>
    <row r="34" spans="1:10" ht="15" thickBot="1">
      <c r="A34" s="48"/>
      <c r="B34" s="49" t="s">
        <v>35</v>
      </c>
      <c r="C34" s="74">
        <f>0.5+C31*0.5</f>
        <v>0.9615400000000001</v>
      </c>
      <c r="D34" t="s">
        <v>164</v>
      </c>
      <c r="E34" s="2"/>
      <c r="H34"/>
      <c r="J34" s="1"/>
    </row>
    <row r="35" spans="1:10" ht="16.5" thickBot="1" thickTop="1">
      <c r="A35" s="13"/>
      <c r="B35" s="62" t="s">
        <v>69</v>
      </c>
      <c r="C35" s="75">
        <f>+C29/13*0.5/100</f>
        <v>0.038461538461538464</v>
      </c>
      <c r="D35" s="2" t="s">
        <v>152</v>
      </c>
      <c r="F35" s="173"/>
      <c r="H35">
        <f>+C35*100</f>
        <v>3.8461538461538463</v>
      </c>
      <c r="J35" s="2"/>
    </row>
    <row r="36" spans="1:10" ht="16.5" thickBot="1" thickTop="1">
      <c r="A36" s="13"/>
      <c r="B36" s="62"/>
      <c r="C36" s="145" t="str">
        <f>IF(J35&lt;&gt;"",J35,IF(C35&gt;=$J$119,"C+",IF(C35&gt;=$J$120,"C",IF(C35&gt;=$J$121,"C-",IF(C35&gt;=$J$122,"D+",IF(C35&gt;=$J$123,"D",IF(C35&gt;=$J$124,"D-","F")))))))</f>
        <v>F</v>
      </c>
      <c r="D36" s="172" t="s">
        <v>148</v>
      </c>
      <c r="H36"/>
      <c r="J36" s="2"/>
    </row>
    <row r="37" spans="1:10" ht="15" thickTop="1">
      <c r="A37" s="2"/>
      <c r="B37" s="14"/>
      <c r="C37" s="16"/>
      <c r="D37" s="38"/>
      <c r="H37"/>
      <c r="J37" s="1"/>
    </row>
    <row r="38" spans="1:10" ht="15">
      <c r="A38" s="132" t="s">
        <v>137</v>
      </c>
      <c r="B38" s="127"/>
      <c r="C38" s="128"/>
      <c r="D38" s="38"/>
      <c r="E38" s="2"/>
      <c r="H38"/>
      <c r="J38" s="1"/>
    </row>
    <row r="39" spans="1:10" ht="15">
      <c r="A39" s="129" t="s">
        <v>149</v>
      </c>
      <c r="B39" s="130"/>
      <c r="C39" s="131"/>
      <c r="D39" s="38"/>
      <c r="E39" s="2"/>
      <c r="H39"/>
      <c r="J39" s="1"/>
    </row>
    <row r="40" spans="1:10" ht="16.5">
      <c r="A40" s="164" t="s">
        <v>138</v>
      </c>
      <c r="B40" s="165"/>
      <c r="C40" s="166"/>
      <c r="D40" s="38"/>
      <c r="E40" s="2"/>
      <c r="H40"/>
      <c r="J40" s="1"/>
    </row>
    <row r="41" spans="1:10" ht="16.5">
      <c r="A41" s="167" t="s">
        <v>135</v>
      </c>
      <c r="B41" s="167"/>
      <c r="C41" s="169"/>
      <c r="D41" s="38"/>
      <c r="E41" s="2"/>
      <c r="H41"/>
      <c r="J41" s="1"/>
    </row>
    <row r="42" spans="1:10" ht="16.5">
      <c r="A42" s="170" t="s">
        <v>136</v>
      </c>
      <c r="B42" s="168"/>
      <c r="C42" s="169"/>
      <c r="D42" s="2"/>
      <c r="E42" s="2"/>
      <c r="H42"/>
      <c r="J42" s="1"/>
    </row>
    <row r="43" spans="1:10" ht="15" thickBot="1">
      <c r="A43" s="140"/>
      <c r="B43" s="77"/>
      <c r="C43" s="78"/>
      <c r="D43" s="38"/>
      <c r="E43" s="2"/>
      <c r="H43"/>
      <c r="J43" s="1"/>
    </row>
    <row r="44" spans="1:10" ht="15">
      <c r="A44" s="199" t="s">
        <v>117</v>
      </c>
      <c r="B44" s="51"/>
      <c r="C44" s="60" t="s">
        <v>53</v>
      </c>
      <c r="D44" s="126" t="s">
        <v>168</v>
      </c>
      <c r="E44" s="2"/>
      <c r="H44"/>
      <c r="J44" s="1"/>
    </row>
    <row r="45" spans="1:14" s="2" customFormat="1" ht="15">
      <c r="A45" s="200" t="s">
        <v>118</v>
      </c>
      <c r="B45" s="37" t="s">
        <v>3</v>
      </c>
      <c r="C45" s="61" t="s">
        <v>55</v>
      </c>
      <c r="D45" s="126" t="s">
        <v>169</v>
      </c>
      <c r="F45"/>
      <c r="G45"/>
      <c r="H45"/>
      <c r="I45"/>
      <c r="J45" s="1"/>
      <c r="K45"/>
      <c r="L45"/>
      <c r="M45"/>
      <c r="N45"/>
    </row>
    <row r="46" spans="1:10" ht="15">
      <c r="A46" s="122" t="s">
        <v>77</v>
      </c>
      <c r="B46" s="123">
        <v>0.5</v>
      </c>
      <c r="C46" s="124">
        <f>IF(C72="",C33,C72)</f>
        <v>1</v>
      </c>
      <c r="D46" s="126" t="s">
        <v>119</v>
      </c>
      <c r="E46" s="2"/>
      <c r="H46"/>
      <c r="J46" s="57"/>
    </row>
    <row r="47" spans="1:10" ht="21" customHeight="1">
      <c r="A47" s="162" t="s">
        <v>114</v>
      </c>
      <c r="B47" s="123">
        <v>0.2</v>
      </c>
      <c r="C47" s="52"/>
      <c r="D47" s="2" t="s">
        <v>115</v>
      </c>
      <c r="E47" s="2"/>
      <c r="H47">
        <f>(+C47*B47)*100</f>
        <v>0</v>
      </c>
      <c r="J47" s="57"/>
    </row>
    <row r="48" spans="1:8" ht="24" customHeight="1">
      <c r="A48" s="162" t="s">
        <v>87</v>
      </c>
      <c r="B48" s="55"/>
      <c r="C48" s="197"/>
      <c r="D48" s="2" t="s">
        <v>141</v>
      </c>
      <c r="E48" s="2"/>
      <c r="H48"/>
    </row>
    <row r="49" spans="1:10" ht="15" thickBot="1">
      <c r="A49" s="122"/>
      <c r="B49" s="152" t="s">
        <v>121</v>
      </c>
      <c r="C49" s="124">
        <f>ROUNDUP(H49/100,3)</f>
        <v>0.162</v>
      </c>
      <c r="D49" s="174"/>
      <c r="E49" s="2"/>
      <c r="H49">
        <f>+(H47+H35)/((C30/2)+B47)+C48</f>
        <v>16.1291363170085</v>
      </c>
      <c r="J49" s="2">
        <f>IF(C49&gt;=$J$114,"A",IF(C49&gt;=$J$115,"A-",IF(C49&gt;=$J$116,"B+",IF(C49&gt;=$J$117,"B",IF(C49&gt;=$J$118,"B-","")))))</f>
      </c>
    </row>
    <row r="50" spans="1:10" ht="15.75" thickBot="1">
      <c r="A50" s="203"/>
      <c r="B50" s="202" t="s">
        <v>170</v>
      </c>
      <c r="C50" s="148" t="str">
        <f>IF(J49&lt;&gt;"",J49,IF(C49&gt;=$J$119,"C+",IF(C49&gt;=$J$120,"C",IF(C49&gt;=$J$121,"C-",IF(C49&gt;=$J$122,"D+",IF(C49&gt;=$J$123,"D",IF(C49&gt;=$J$124,"D-","F")))))))</f>
        <v>F</v>
      </c>
      <c r="D50" s="201" t="s">
        <v>142</v>
      </c>
      <c r="E50" s="2"/>
      <c r="H50"/>
      <c r="J50" s="57"/>
    </row>
    <row r="51" spans="1:10" ht="15">
      <c r="A51" s="204"/>
      <c r="B51" s="205"/>
      <c r="C51" s="206"/>
      <c r="D51" s="196"/>
      <c r="E51" s="2"/>
      <c r="H51"/>
      <c r="J51" s="57"/>
    </row>
    <row r="52" spans="1:10" ht="15">
      <c r="A52" s="156" t="s">
        <v>139</v>
      </c>
      <c r="B52" s="154"/>
      <c r="C52" s="155"/>
      <c r="D52" s="147"/>
      <c r="E52" s="2"/>
      <c r="H52"/>
      <c r="J52" s="57"/>
    </row>
    <row r="53" spans="1:10" s="2" customFormat="1" ht="24.75" customHeight="1">
      <c r="A53" s="163" t="s">
        <v>32</v>
      </c>
      <c r="B53" s="123">
        <v>0.3</v>
      </c>
      <c r="C53" s="52"/>
      <c r="D53" s="7" t="s">
        <v>116</v>
      </c>
      <c r="E53"/>
      <c r="H53" s="3"/>
      <c r="J53"/>
    </row>
    <row r="54" spans="1:14" ht="15">
      <c r="A54" s="146" t="s">
        <v>98</v>
      </c>
      <c r="B54" s="123">
        <v>0.3</v>
      </c>
      <c r="C54" s="124">
        <f>+C53</f>
        <v>0</v>
      </c>
      <c r="D54" s="7"/>
      <c r="F54" s="2"/>
      <c r="G54" s="2"/>
      <c r="H54" s="3"/>
      <c r="I54" s="2"/>
      <c r="K54" s="2"/>
      <c r="L54" s="2"/>
      <c r="M54" s="2"/>
      <c r="N54" s="2"/>
    </row>
    <row r="55" spans="1:10" ht="15" thickBot="1">
      <c r="A55" s="153" t="s">
        <v>120</v>
      </c>
      <c r="B55" s="53"/>
      <c r="C55" s="54">
        <f>IF(C46="no grade",0,(+C46*0.5)+(C47*0.2)+(C54*0.3)+C48*0.01)</f>
        <v>0.5</v>
      </c>
      <c r="D55" s="82" t="s">
        <v>71</v>
      </c>
      <c r="I55" s="33"/>
      <c r="J55" s="2">
        <f>IF(C55&gt;=$J$114,"A",IF(C55&gt;=$J$115,"A-",IF(C55&gt;=$J$116,"B+",IF(C55&gt;=$J$117,"B",IF(C55&gt;=$J$118,"B-","")))))</f>
      </c>
    </row>
    <row r="56" spans="1:10" ht="15" thickBot="1">
      <c r="A56" s="36"/>
      <c r="B56" s="36"/>
      <c r="C56" s="148" t="str">
        <f>IF(J55&lt;&gt;"",J55,IF(C55&gt;=$J$119,"C+",IF(C55&gt;=$J$120,"C",IF(C55&gt;=$J$121,"C-",IF(C55&gt;=$J$122,"D+",IF(C55&gt;=$J$123,"D",IF(C55&gt;=$J$124,"D-","F")))))))</f>
        <v>F</v>
      </c>
      <c r="D56" s="82" t="s">
        <v>71</v>
      </c>
      <c r="E56" s="36"/>
      <c r="I56" s="33"/>
      <c r="J56" s="2"/>
    </row>
    <row r="57" spans="1:10" ht="15">
      <c r="A57" s="36"/>
      <c r="B57" s="36"/>
      <c r="C57" s="70"/>
      <c r="D57" s="50"/>
      <c r="E57" s="36"/>
      <c r="I57" s="33"/>
      <c r="J57" s="2"/>
    </row>
    <row r="58" spans="1:12" ht="15">
      <c r="A58" s="142" t="s">
        <v>95</v>
      </c>
      <c r="B58" s="76"/>
      <c r="C58" s="115"/>
      <c r="D58" s="116"/>
      <c r="E58" s="2"/>
      <c r="H58"/>
      <c r="I58" s="1"/>
      <c r="J58" s="2"/>
      <c r="K58" s="2"/>
      <c r="L58" s="2"/>
    </row>
    <row r="59" spans="1:12" ht="15">
      <c r="A59" s="143" t="s">
        <v>96</v>
      </c>
      <c r="B59" s="80"/>
      <c r="C59" s="81"/>
      <c r="D59" s="117"/>
      <c r="E59" s="2"/>
      <c r="H59"/>
      <c r="I59" s="1"/>
      <c r="J59" s="2"/>
      <c r="K59" s="2"/>
      <c r="L59" s="2"/>
    </row>
    <row r="60" spans="1:12" ht="15">
      <c r="A60" s="118"/>
      <c r="B60" s="14"/>
      <c r="C60" s="71"/>
      <c r="D60" s="119"/>
      <c r="E60" s="2"/>
      <c r="H60"/>
      <c r="I60" s="1"/>
      <c r="J60" s="2"/>
      <c r="K60" s="2"/>
      <c r="L60" s="2"/>
    </row>
    <row r="61" spans="1:12" ht="15">
      <c r="A61" s="133" t="s">
        <v>72</v>
      </c>
      <c r="B61" s="14"/>
      <c r="C61" s="71"/>
      <c r="D61" s="2"/>
      <c r="E61" s="2"/>
      <c r="H61"/>
      <c r="I61" s="1"/>
      <c r="J61" s="2"/>
      <c r="K61" s="2"/>
      <c r="L61" s="2"/>
    </row>
    <row r="62" spans="1:12" ht="15">
      <c r="A62" s="142" t="s">
        <v>99</v>
      </c>
      <c r="B62" s="76"/>
      <c r="C62" s="79"/>
      <c r="D62" s="2"/>
      <c r="E62" s="2"/>
      <c r="H62"/>
      <c r="I62" s="1"/>
      <c r="J62" s="2"/>
      <c r="K62" s="2"/>
      <c r="L62" s="2"/>
    </row>
    <row r="63" spans="1:12" ht="15">
      <c r="A63" s="143" t="s">
        <v>100</v>
      </c>
      <c r="B63" s="80"/>
      <c r="C63" s="81"/>
      <c r="D63" s="2"/>
      <c r="E63" s="2"/>
      <c r="H63"/>
      <c r="I63" s="1"/>
      <c r="J63" s="2"/>
      <c r="K63" s="2"/>
      <c r="L63" s="2"/>
    </row>
    <row r="64" spans="1:12" ht="15">
      <c r="A64" s="72"/>
      <c r="B64" s="14"/>
      <c r="C64" s="71"/>
      <c r="D64" s="2"/>
      <c r="E64" s="2"/>
      <c r="H64"/>
      <c r="I64" s="1"/>
      <c r="J64" s="2"/>
      <c r="K64" s="2"/>
      <c r="L64" s="2"/>
    </row>
    <row r="65" spans="1:12" ht="15">
      <c r="A65" s="84" t="s">
        <v>59</v>
      </c>
      <c r="B65" s="83"/>
      <c r="C65" s="85"/>
      <c r="D65" s="86"/>
      <c r="E65" s="2"/>
      <c r="H65"/>
      <c r="I65" s="1"/>
      <c r="J65" s="40" t="s">
        <v>40</v>
      </c>
      <c r="K65" s="58">
        <f>+C46</f>
        <v>1</v>
      </c>
      <c r="L65" s="58">
        <f>IF(C48="",0,+C48)</f>
        <v>0</v>
      </c>
    </row>
    <row r="66" spans="1:10" ht="15">
      <c r="A66" s="7" t="s">
        <v>60</v>
      </c>
      <c r="B66" s="2"/>
      <c r="C66" s="3"/>
      <c r="D66" s="2"/>
      <c r="E66" s="2"/>
      <c r="J66" t="s">
        <v>42</v>
      </c>
    </row>
    <row r="67" spans="1:10" ht="15">
      <c r="A67" s="7" t="s">
        <v>94</v>
      </c>
      <c r="B67" s="2"/>
      <c r="C67" s="3"/>
      <c r="D67" s="2"/>
      <c r="E67" s="2"/>
      <c r="J67" s="57">
        <f>+K65+L65</f>
        <v>1</v>
      </c>
    </row>
    <row r="68" spans="1:5" ht="15">
      <c r="A68" s="7"/>
      <c r="B68" s="2"/>
      <c r="C68" s="3"/>
      <c r="D68" s="2"/>
      <c r="E68" s="2"/>
    </row>
    <row r="69" spans="1:5" ht="15">
      <c r="A69" s="7" t="s">
        <v>101</v>
      </c>
      <c r="B69" s="2"/>
      <c r="C69" s="3"/>
      <c r="D69" s="2"/>
      <c r="E69" s="2"/>
    </row>
    <row r="70" spans="1:5" ht="15">
      <c r="A70" s="7"/>
      <c r="B70" s="2"/>
      <c r="C70" s="3"/>
      <c r="D70" s="2"/>
      <c r="E70" s="2"/>
    </row>
    <row r="71" spans="1:5" ht="15">
      <c r="A71" s="63" t="s">
        <v>78</v>
      </c>
      <c r="B71" s="2"/>
      <c r="C71" s="3"/>
      <c r="D71" s="2"/>
      <c r="E71" s="2"/>
    </row>
    <row r="72" spans="1:5" ht="19.5" customHeight="1">
      <c r="A72" s="34"/>
      <c r="B72" s="7" t="s">
        <v>150</v>
      </c>
      <c r="C72" s="2"/>
      <c r="D72" s="2"/>
      <c r="E72" s="2"/>
    </row>
    <row r="73" spans="1:5" ht="15">
      <c r="A73" s="2"/>
      <c r="B73" s="63" t="s">
        <v>79</v>
      </c>
      <c r="C73" s="2"/>
      <c r="D73" s="2"/>
      <c r="E73" s="2"/>
    </row>
    <row r="74" spans="1:5" ht="15">
      <c r="A74" s="2"/>
      <c r="B74" s="63"/>
      <c r="C74" s="2"/>
      <c r="D74" s="2"/>
      <c r="E74" s="2"/>
    </row>
    <row r="76" spans="1:8" ht="15">
      <c r="A76" s="89" t="s">
        <v>140</v>
      </c>
      <c r="B76" s="87"/>
      <c r="C76" s="87"/>
      <c r="D76" s="87"/>
      <c r="E76" s="87"/>
      <c r="H76"/>
    </row>
    <row r="77" spans="1:8" ht="15">
      <c r="A77" s="4" t="s">
        <v>37</v>
      </c>
      <c r="B77" s="4" t="s">
        <v>37</v>
      </c>
      <c r="C77" s="4"/>
      <c r="D77" s="149" t="s">
        <v>102</v>
      </c>
      <c r="E77" s="102"/>
      <c r="F77" s="102"/>
      <c r="G77" s="103"/>
      <c r="H77"/>
    </row>
    <row r="78" spans="1:8" ht="15">
      <c r="A78" s="67" t="s">
        <v>39</v>
      </c>
      <c r="B78" s="67" t="s">
        <v>88</v>
      </c>
      <c r="C78" s="5"/>
      <c r="D78" s="150" t="s">
        <v>103</v>
      </c>
      <c r="E78" s="36"/>
      <c r="F78" s="36"/>
      <c r="G78" s="104"/>
      <c r="H78"/>
    </row>
    <row r="79" spans="1:8" ht="15" thickBot="1">
      <c r="A79" s="5" t="s">
        <v>38</v>
      </c>
      <c r="B79" s="5" t="s">
        <v>91</v>
      </c>
      <c r="C79" s="27" t="s">
        <v>61</v>
      </c>
      <c r="D79" s="150" t="s">
        <v>104</v>
      </c>
      <c r="E79" s="36"/>
      <c r="F79" s="36"/>
      <c r="G79" s="105"/>
      <c r="H79"/>
    </row>
    <row r="80" spans="1:8" ht="15.75" thickTop="1">
      <c r="A80" s="101" t="s">
        <v>90</v>
      </c>
      <c r="B80" s="101" t="s">
        <v>89</v>
      </c>
      <c r="C80" s="193" t="s">
        <v>64</v>
      </c>
      <c r="D80" s="194" t="s">
        <v>153</v>
      </c>
      <c r="E80" s="194" t="s">
        <v>154</v>
      </c>
      <c r="F80" s="194" t="s">
        <v>155</v>
      </c>
      <c r="G80" s="151"/>
      <c r="H80"/>
    </row>
    <row r="81" spans="1:8" ht="15" thickBot="1">
      <c r="A81" s="125">
        <f>IF(A72="",C46,A72)</f>
        <v>1</v>
      </c>
      <c r="B81" s="137">
        <f>+C47</f>
        <v>0</v>
      </c>
      <c r="C81" s="137">
        <f>+$L$65/100</f>
        <v>0</v>
      </c>
      <c r="D81" s="195" t="str">
        <f>IF((D99&gt;1),"n.a.",ROUNDUP(D99,2))</f>
        <v>n.a.</v>
      </c>
      <c r="E81" s="195" t="str">
        <f>IF((E99&gt;1),"n.a.",ROUNDUP(E99,2))</f>
        <v>n.a.</v>
      </c>
      <c r="F81" s="195" t="str">
        <f>IF((F99&gt;1),"n.a.",ROUNDUP(F99,2))</f>
        <v>n.a.</v>
      </c>
      <c r="G81" s="151"/>
      <c r="H81"/>
    </row>
    <row r="82" spans="1:13" ht="15.75" thickTop="1">
      <c r="A82" s="134"/>
      <c r="B82" s="134"/>
      <c r="C82" s="139"/>
      <c r="D82" s="194" t="s">
        <v>162</v>
      </c>
      <c r="E82" s="194" t="s">
        <v>156</v>
      </c>
      <c r="F82" s="194" t="s">
        <v>157</v>
      </c>
      <c r="G82" s="151"/>
      <c r="H82" s="151"/>
      <c r="I82" s="151"/>
      <c r="J82" s="151"/>
      <c r="K82" s="151"/>
      <c r="L82" s="151"/>
      <c r="M82" s="151"/>
    </row>
    <row r="83" spans="1:13" ht="15" thickBot="1">
      <c r="A83" s="134"/>
      <c r="B83" s="134"/>
      <c r="C83" s="134"/>
      <c r="D83" s="195">
        <f>IF((G89&gt;1),"n.a.",ROUNDUP(G99,2))</f>
        <v>1.09</v>
      </c>
      <c r="E83" s="195">
        <f>IF((H99&gt;1),"n.a.",ROUNDUP(H99,2))</f>
        <v>0.99</v>
      </c>
      <c r="F83" s="195">
        <f>IF((I99&gt;1),"n.a.",ROUNDUP(I99,2))</f>
        <v>0.89</v>
      </c>
      <c r="G83" s="151"/>
      <c r="H83" s="151"/>
      <c r="I83" s="151"/>
      <c r="J83" s="151"/>
      <c r="K83" s="151"/>
      <c r="L83" s="151"/>
      <c r="M83" s="151"/>
    </row>
    <row r="84" spans="1:13" ht="15.75" thickTop="1">
      <c r="A84" s="134"/>
      <c r="B84" s="134"/>
      <c r="C84" s="134"/>
      <c r="D84" s="194" t="s">
        <v>158</v>
      </c>
      <c r="E84" s="194" t="s">
        <v>159</v>
      </c>
      <c r="F84" s="194" t="s">
        <v>160</v>
      </c>
      <c r="G84" s="151"/>
      <c r="H84" s="151"/>
      <c r="I84" s="151"/>
      <c r="J84" s="151"/>
      <c r="K84" s="151"/>
      <c r="L84" s="151"/>
      <c r="M84" s="151"/>
    </row>
    <row r="85" spans="1:13" ht="15" thickBot="1">
      <c r="A85" s="134"/>
      <c r="B85" s="134"/>
      <c r="C85" s="134"/>
      <c r="D85" s="195">
        <f>IF((J99&gt;1),"n.a.",ROUNDUP(J99,2))</f>
        <v>0.76</v>
      </c>
      <c r="E85" s="195">
        <f>IF((K99&gt;1),"n.a.",ROUNDUP(K99,2))</f>
        <v>0.66</v>
      </c>
      <c r="F85" s="195">
        <f>IF((L99&gt;1),"n.a.",ROUNDUP(L99,2))</f>
        <v>0.56</v>
      </c>
      <c r="G85" s="151"/>
      <c r="H85" s="151"/>
      <c r="I85" s="151"/>
      <c r="J85" s="151"/>
      <c r="K85" s="151"/>
      <c r="L85" s="151"/>
      <c r="M85" s="151"/>
    </row>
    <row r="86" spans="1:13" ht="15.75" thickTop="1">
      <c r="A86" s="134"/>
      <c r="B86" s="134"/>
      <c r="C86" s="134"/>
      <c r="D86" s="194" t="s">
        <v>161</v>
      </c>
      <c r="E86" s="151"/>
      <c r="F86" s="151"/>
      <c r="G86" s="151"/>
      <c r="H86" s="151"/>
      <c r="I86" s="151"/>
      <c r="J86" s="151"/>
      <c r="K86" s="151"/>
      <c r="L86" s="151"/>
      <c r="M86" s="151"/>
    </row>
    <row r="87" spans="1:13" ht="15" thickBot="1">
      <c r="A87" s="134"/>
      <c r="B87" s="134"/>
      <c r="C87" s="134"/>
      <c r="D87" s="195">
        <f>IF((M99&gt;1),"n.a.",ROUNDUP(M99,2))</f>
        <v>0.32</v>
      </c>
      <c r="E87" s="151"/>
      <c r="F87" s="151"/>
      <c r="G87" s="151"/>
      <c r="H87" s="151"/>
      <c r="I87" s="151"/>
      <c r="J87" s="151"/>
      <c r="K87" s="151"/>
      <c r="L87" s="151"/>
      <c r="M87" s="151"/>
    </row>
    <row r="88" spans="1:13" ht="13.5" thickTop="1">
      <c r="A88" s="134"/>
      <c r="B88" s="134"/>
      <c r="C88" s="134"/>
      <c r="D88" s="151"/>
      <c r="E88" s="151"/>
      <c r="F88" s="151"/>
      <c r="G88" s="151"/>
      <c r="H88" s="151"/>
      <c r="I88" s="151"/>
      <c r="J88" s="151"/>
      <c r="K88" s="151"/>
      <c r="L88" s="151"/>
      <c r="M88" s="151"/>
    </row>
    <row r="89" spans="1:13" ht="12.75" hidden="1">
      <c r="A89" s="134"/>
      <c r="B89" s="134"/>
      <c r="C89" s="134"/>
      <c r="D89" s="151"/>
      <c r="E89" s="151"/>
      <c r="F89" s="151"/>
      <c r="G89" s="151"/>
      <c r="H89" s="151"/>
      <c r="I89" s="151"/>
      <c r="J89" s="151"/>
      <c r="K89" s="151"/>
      <c r="L89" s="151"/>
      <c r="M89" s="151"/>
    </row>
    <row r="90" spans="1:13" ht="12.75" hidden="1">
      <c r="A90" s="134"/>
      <c r="B90" s="134"/>
      <c r="C90" s="134"/>
      <c r="D90" s="151"/>
      <c r="E90" s="151"/>
      <c r="F90" s="151"/>
      <c r="G90" s="151"/>
      <c r="H90" s="151"/>
      <c r="I90" s="151"/>
      <c r="J90" s="151"/>
      <c r="K90" s="151"/>
      <c r="L90" s="151"/>
      <c r="M90" s="151"/>
    </row>
    <row r="91" spans="1:13" ht="12.75" hidden="1">
      <c r="A91" s="134"/>
      <c r="B91" s="134"/>
      <c r="C91" s="134"/>
      <c r="D91" s="151"/>
      <c r="E91" s="151"/>
      <c r="F91" s="151"/>
      <c r="G91" s="151"/>
      <c r="H91" s="151"/>
      <c r="I91" s="151"/>
      <c r="J91" s="151"/>
      <c r="K91" s="151"/>
      <c r="L91" s="151"/>
      <c r="M91" s="151"/>
    </row>
    <row r="92" spans="1:13" ht="12.75" hidden="1">
      <c r="A92" s="134"/>
      <c r="B92" s="134"/>
      <c r="C92" s="134"/>
      <c r="D92" s="151"/>
      <c r="E92" s="151"/>
      <c r="F92" s="151"/>
      <c r="G92" s="151"/>
      <c r="H92" s="151"/>
      <c r="I92" s="151"/>
      <c r="J92" s="151"/>
      <c r="K92" s="151"/>
      <c r="L92" s="151"/>
      <c r="M92" s="151"/>
    </row>
    <row r="93" spans="1:12" ht="12.75" hidden="1">
      <c r="A93" s="134" t="s">
        <v>132</v>
      </c>
      <c r="B93" s="134" t="s">
        <v>122</v>
      </c>
      <c r="C93" s="138">
        <f>+A81*0.5</f>
        <v>0.5</v>
      </c>
      <c r="D93" s="138" t="s">
        <v>125</v>
      </c>
      <c r="E93" s="134"/>
      <c r="F93" s="134"/>
      <c r="G93" s="134"/>
      <c r="H93" s="134"/>
      <c r="I93" s="134"/>
      <c r="J93" s="134"/>
      <c r="K93" s="134"/>
      <c r="L93" s="134"/>
    </row>
    <row r="94" spans="1:12" ht="12.75" hidden="1">
      <c r="A94" s="134" t="s">
        <v>133</v>
      </c>
      <c r="B94" s="134" t="s">
        <v>123</v>
      </c>
      <c r="C94" s="138">
        <f>+B81*0.2</f>
        <v>0</v>
      </c>
      <c r="D94" s="134" t="s">
        <v>126</v>
      </c>
      <c r="E94" s="134"/>
      <c r="F94" s="134"/>
      <c r="G94" s="134"/>
      <c r="H94" s="134"/>
      <c r="I94" s="134"/>
      <c r="J94" s="134"/>
      <c r="K94" s="134"/>
      <c r="L94" s="134"/>
    </row>
    <row r="95" spans="1:12" ht="12.75" hidden="1">
      <c r="A95" s="134"/>
      <c r="B95" s="134" t="s">
        <v>124</v>
      </c>
      <c r="C95" s="138">
        <f>SUM(C93:C94)</f>
        <v>0.5</v>
      </c>
      <c r="D95" s="134" t="s">
        <v>127</v>
      </c>
      <c r="E95" s="157"/>
      <c r="F95" s="134"/>
      <c r="G95" s="134"/>
      <c r="H95" s="134"/>
      <c r="I95" s="134"/>
      <c r="J95" s="134"/>
      <c r="K95" s="134"/>
      <c r="L95" s="134"/>
    </row>
    <row r="96" spans="1:13" ht="12.75" hidden="1">
      <c r="A96" s="134"/>
      <c r="B96" s="134" t="s">
        <v>128</v>
      </c>
      <c r="C96" s="134">
        <f>+C81+C95</f>
        <v>0.5</v>
      </c>
      <c r="D96" s="135" t="s">
        <v>105</v>
      </c>
      <c r="E96" s="135" t="s">
        <v>106</v>
      </c>
      <c r="F96" s="135" t="s">
        <v>107</v>
      </c>
      <c r="G96" s="135" t="s">
        <v>108</v>
      </c>
      <c r="H96" s="135" t="s">
        <v>109</v>
      </c>
      <c r="I96" s="135" t="s">
        <v>110</v>
      </c>
      <c r="J96" s="135" t="s">
        <v>111</v>
      </c>
      <c r="K96" s="135" t="s">
        <v>112</v>
      </c>
      <c r="L96" s="135" t="s">
        <v>113</v>
      </c>
      <c r="M96" s="135" t="s">
        <v>134</v>
      </c>
    </row>
    <row r="97" spans="1:13" ht="12.75" hidden="1">
      <c r="A97" s="134"/>
      <c r="B97" s="134" t="s">
        <v>131</v>
      </c>
      <c r="C97" s="134"/>
      <c r="D97" s="160">
        <f>+J114</f>
        <v>0.926</v>
      </c>
      <c r="E97" s="134">
        <f>+J115</f>
        <v>0.896</v>
      </c>
      <c r="F97" s="160">
        <f>+J116</f>
        <v>0.866</v>
      </c>
      <c r="G97" s="161">
        <f>+J117</f>
        <v>0.826</v>
      </c>
      <c r="H97" s="134">
        <f>+J118</f>
        <v>0.796</v>
      </c>
      <c r="I97" s="134">
        <f>+J119</f>
        <v>0.766</v>
      </c>
      <c r="J97" s="134">
        <f>+J120</f>
        <v>0.726</v>
      </c>
      <c r="K97" s="134">
        <f>+J121</f>
        <v>0.696</v>
      </c>
      <c r="L97" s="134">
        <f>+J122</f>
        <v>0.666</v>
      </c>
      <c r="M97" s="160">
        <f>+J124</f>
        <v>0.596</v>
      </c>
    </row>
    <row r="98" spans="1:13" ht="12.75" hidden="1">
      <c r="A98" s="134"/>
      <c r="B98" s="134" t="s">
        <v>129</v>
      </c>
      <c r="C98" s="134"/>
      <c r="D98" s="57">
        <f>+D97-$C$96</f>
        <v>0.42600000000000005</v>
      </c>
      <c r="E98" s="57">
        <f aca="true" t="shared" si="1" ref="E98:M98">+E97-$C$96</f>
        <v>0.396</v>
      </c>
      <c r="F98" s="57">
        <f t="shared" si="1"/>
        <v>0.366</v>
      </c>
      <c r="G98" s="57">
        <f t="shared" si="1"/>
        <v>0.32599999999999996</v>
      </c>
      <c r="H98" s="57">
        <f t="shared" si="1"/>
        <v>0.29600000000000004</v>
      </c>
      <c r="I98" s="57">
        <f t="shared" si="1"/>
        <v>0.266</v>
      </c>
      <c r="J98" s="57">
        <f t="shared" si="1"/>
        <v>0.22599999999999998</v>
      </c>
      <c r="K98" s="57">
        <f t="shared" si="1"/>
        <v>0.19599999999999995</v>
      </c>
      <c r="L98" s="57">
        <f t="shared" si="1"/>
        <v>0.16600000000000004</v>
      </c>
      <c r="M98" s="57">
        <f t="shared" si="1"/>
        <v>0.09599999999999997</v>
      </c>
    </row>
    <row r="99" spans="1:13" ht="12.75" hidden="1">
      <c r="A99" s="134"/>
      <c r="B99" s="134" t="s">
        <v>130</v>
      </c>
      <c r="C99" s="134"/>
      <c r="D99" s="57">
        <f>+D98/0.3</f>
        <v>1.4200000000000002</v>
      </c>
      <c r="E99" s="57">
        <f aca="true" t="shared" si="2" ref="E99:M99">+E98/0.3</f>
        <v>1.32</v>
      </c>
      <c r="F99" s="57">
        <f t="shared" si="2"/>
        <v>1.22</v>
      </c>
      <c r="G99" s="57">
        <f t="shared" si="2"/>
        <v>1.0866666666666667</v>
      </c>
      <c r="H99" s="57">
        <f t="shared" si="2"/>
        <v>0.9866666666666668</v>
      </c>
      <c r="I99" s="57">
        <f t="shared" si="2"/>
        <v>0.8866666666666667</v>
      </c>
      <c r="J99" s="57">
        <f t="shared" si="2"/>
        <v>0.7533333333333333</v>
      </c>
      <c r="K99" s="57">
        <f t="shared" si="2"/>
        <v>0.6533333333333332</v>
      </c>
      <c r="L99" s="57">
        <f t="shared" si="2"/>
        <v>0.5533333333333335</v>
      </c>
      <c r="M99" s="57">
        <f t="shared" si="2"/>
        <v>0.31999999999999995</v>
      </c>
    </row>
    <row r="100" spans="1:12" ht="12.75" hidden="1">
      <c r="A100" s="134"/>
      <c r="B100" s="134"/>
      <c r="C100" s="134"/>
      <c r="E100" s="134"/>
      <c r="F100" s="158"/>
      <c r="G100" s="159"/>
      <c r="H100" s="134"/>
      <c r="I100" s="134"/>
      <c r="J100" s="134"/>
      <c r="K100" s="134"/>
      <c r="L100" s="134"/>
    </row>
    <row r="101" spans="1:12" ht="12.75">
      <c r="A101" s="134"/>
      <c r="B101" s="134"/>
      <c r="C101" s="134"/>
      <c r="E101" s="134"/>
      <c r="F101" s="158"/>
      <c r="G101" s="159"/>
      <c r="H101" s="134"/>
      <c r="I101" s="134"/>
      <c r="J101" s="134"/>
      <c r="K101" s="134"/>
      <c r="L101" s="134"/>
    </row>
    <row r="102" spans="1:2" ht="15">
      <c r="A102" s="89" t="s">
        <v>151</v>
      </c>
      <c r="B102" s="57"/>
    </row>
    <row r="103" spans="1:5" ht="15">
      <c r="A103" s="87" t="s">
        <v>70</v>
      </c>
      <c r="B103" s="88"/>
      <c r="C103" s="89"/>
      <c r="D103" s="89"/>
      <c r="E103" s="2"/>
    </row>
    <row r="104" spans="3:5" ht="15">
      <c r="C104" s="3"/>
      <c r="D104" s="2"/>
      <c r="E104" s="2"/>
    </row>
    <row r="105" spans="1:10" ht="15">
      <c r="A105" s="4" t="s">
        <v>37</v>
      </c>
      <c r="B105" s="4" t="s">
        <v>37</v>
      </c>
      <c r="C105" s="4"/>
      <c r="D105" s="4" t="s">
        <v>62</v>
      </c>
      <c r="E105" s="65" t="s">
        <v>63</v>
      </c>
      <c r="F105" s="69" t="s">
        <v>44</v>
      </c>
      <c r="G105" s="2"/>
      <c r="H105"/>
      <c r="J105" s="1"/>
    </row>
    <row r="106" spans="1:10" ht="15">
      <c r="A106" s="67" t="s">
        <v>39</v>
      </c>
      <c r="B106" s="67" t="s">
        <v>39</v>
      </c>
      <c r="C106" s="5"/>
      <c r="D106" s="27" t="s">
        <v>65</v>
      </c>
      <c r="E106" s="5" t="s">
        <v>43</v>
      </c>
      <c r="F106" s="5" t="s">
        <v>45</v>
      </c>
      <c r="G106" s="2"/>
      <c r="H106"/>
      <c r="J106" s="1"/>
    </row>
    <row r="107" spans="1:10" ht="15">
      <c r="A107" s="5" t="s">
        <v>38</v>
      </c>
      <c r="B107" s="5" t="s">
        <v>38</v>
      </c>
      <c r="C107" s="27" t="s">
        <v>61</v>
      </c>
      <c r="D107" s="27" t="s">
        <v>66</v>
      </c>
      <c r="E107" s="5" t="s">
        <v>14</v>
      </c>
      <c r="F107" s="5" t="s">
        <v>17</v>
      </c>
      <c r="G107" s="2"/>
      <c r="H107"/>
      <c r="J107" s="1"/>
    </row>
    <row r="108" spans="1:10" ht="15">
      <c r="A108" s="5" t="s">
        <v>97</v>
      </c>
      <c r="B108" s="5" t="s">
        <v>89</v>
      </c>
      <c r="C108" s="27" t="s">
        <v>76</v>
      </c>
      <c r="D108" s="37" t="s">
        <v>46</v>
      </c>
      <c r="E108" s="68" t="s">
        <v>67</v>
      </c>
      <c r="F108" s="37" t="s">
        <v>41</v>
      </c>
      <c r="H108"/>
      <c r="J108" s="1"/>
    </row>
    <row r="109" spans="1:12" ht="15" thickBot="1">
      <c r="A109" s="17">
        <f>IF(A72="",C46,A72)</f>
        <v>1</v>
      </c>
      <c r="B109" s="17">
        <f>+$C$47</f>
        <v>0</v>
      </c>
      <c r="C109" s="17">
        <f>+$L$65/100</f>
        <v>0</v>
      </c>
      <c r="D109" s="17">
        <v>1</v>
      </c>
      <c r="E109" s="26">
        <f aca="true" t="shared" si="3" ref="E109:E129">ROUND(((A109*0.5)+(B109*0.2)+(D109*0.3))+C109,3)</f>
        <v>0.8</v>
      </c>
      <c r="F109" s="27" t="str">
        <f aca="true" t="shared" si="4" ref="F109:F127">IF(L111&lt;&gt;"",L111,IF(E109&gt;=$J$119,"C+",IF(E109&gt;=$J$120,"C",IF(E109&gt;=$J$121,"C-",IF(E109&gt;=$J$122,"D+",IF(E109&gt;=$J$123,"D",IF(E109&gt;=$J$124,"D","F")))))))</f>
        <v>B-</v>
      </c>
      <c r="G109" s="2"/>
      <c r="H109"/>
      <c r="J109" s="1"/>
      <c r="L109" t="s">
        <v>40</v>
      </c>
    </row>
    <row r="110" spans="1:12" ht="15">
      <c r="A110" s="18">
        <f aca="true" t="shared" si="5" ref="A110:A129">+$A$109</f>
        <v>1</v>
      </c>
      <c r="B110" s="17">
        <f aca="true" t="shared" si="6" ref="B110:B129">+$C$47</f>
        <v>0</v>
      </c>
      <c r="C110" s="17">
        <f aca="true" t="shared" si="7" ref="C110:C129">+$L$65/100</f>
        <v>0</v>
      </c>
      <c r="D110" s="18">
        <v>0.95</v>
      </c>
      <c r="E110" s="26">
        <f t="shared" si="3"/>
        <v>0.785</v>
      </c>
      <c r="F110" s="27" t="str">
        <f t="shared" si="4"/>
        <v>C+</v>
      </c>
      <c r="G110" s="2"/>
      <c r="H110"/>
      <c r="I110" s="20" t="s">
        <v>13</v>
      </c>
      <c r="J110" s="4"/>
      <c r="L110" t="s">
        <v>42</v>
      </c>
    </row>
    <row r="111" spans="1:12" ht="15">
      <c r="A111" s="18">
        <f t="shared" si="5"/>
        <v>1</v>
      </c>
      <c r="B111" s="17">
        <f t="shared" si="6"/>
        <v>0</v>
      </c>
      <c r="C111" s="17">
        <f t="shared" si="7"/>
        <v>0</v>
      </c>
      <c r="D111" s="18">
        <v>0.9</v>
      </c>
      <c r="E111" s="26">
        <f t="shared" si="3"/>
        <v>0.77</v>
      </c>
      <c r="F111" s="27" t="str">
        <f t="shared" si="4"/>
        <v>C+</v>
      </c>
      <c r="G111" s="58"/>
      <c r="H111"/>
      <c r="I111" s="6" t="s">
        <v>14</v>
      </c>
      <c r="J111" s="5"/>
      <c r="L111" s="2" t="str">
        <f aca="true" t="shared" si="8" ref="L111:L129">IF(E109&gt;=$J$114,"A",IF(E109&gt;=$J$115,"A-",IF(E109&gt;=$J$116,"B+",IF(E109&gt;=$J$117,"B",IF(E109&gt;=$J$118,"B-","")))))</f>
        <v>B-</v>
      </c>
    </row>
    <row r="112" spans="1:12" ht="15">
      <c r="A112" s="18">
        <f t="shared" si="5"/>
        <v>1</v>
      </c>
      <c r="B112" s="17">
        <f t="shared" si="6"/>
        <v>0</v>
      </c>
      <c r="C112" s="17">
        <f t="shared" si="7"/>
        <v>0</v>
      </c>
      <c r="D112" s="18">
        <v>0.85</v>
      </c>
      <c r="E112" s="26">
        <f t="shared" si="3"/>
        <v>0.755</v>
      </c>
      <c r="F112" s="27" t="str">
        <f t="shared" si="4"/>
        <v>C</v>
      </c>
      <c r="G112" s="2"/>
      <c r="H112"/>
      <c r="I112" s="6" t="s">
        <v>15</v>
      </c>
      <c r="J112" s="5" t="s">
        <v>17</v>
      </c>
      <c r="L112" s="2">
        <f t="shared" si="8"/>
      </c>
    </row>
    <row r="113" spans="1:12" ht="15" thickBot="1">
      <c r="A113" s="18">
        <f t="shared" si="5"/>
        <v>1</v>
      </c>
      <c r="B113" s="17">
        <f t="shared" si="6"/>
        <v>0</v>
      </c>
      <c r="C113" s="17">
        <f t="shared" si="7"/>
        <v>0</v>
      </c>
      <c r="D113" s="18">
        <v>0.8</v>
      </c>
      <c r="E113" s="26">
        <f t="shared" si="3"/>
        <v>0.74</v>
      </c>
      <c r="F113" s="27" t="str">
        <f t="shared" si="4"/>
        <v>C</v>
      </c>
      <c r="G113" s="57"/>
      <c r="H113"/>
      <c r="I113" s="8" t="s">
        <v>16</v>
      </c>
      <c r="J113" s="21" t="s">
        <v>12</v>
      </c>
      <c r="L113" s="2">
        <f t="shared" si="8"/>
      </c>
    </row>
    <row r="114" spans="1:12" ht="15">
      <c r="A114" s="18">
        <f t="shared" si="5"/>
        <v>1</v>
      </c>
      <c r="B114" s="17">
        <f t="shared" si="6"/>
        <v>0</v>
      </c>
      <c r="C114" s="17">
        <f t="shared" si="7"/>
        <v>0</v>
      </c>
      <c r="D114" s="18">
        <v>0.75</v>
      </c>
      <c r="E114" s="26">
        <f t="shared" si="3"/>
        <v>0.725</v>
      </c>
      <c r="F114" s="27" t="str">
        <f t="shared" si="4"/>
        <v>C-</v>
      </c>
      <c r="H114"/>
      <c r="I114" s="6" t="s">
        <v>2</v>
      </c>
      <c r="J114" s="22">
        <v>0.926</v>
      </c>
      <c r="L114" s="2">
        <f t="shared" si="8"/>
      </c>
    </row>
    <row r="115" spans="1:12" ht="15">
      <c r="A115" s="18">
        <f t="shared" si="5"/>
        <v>1</v>
      </c>
      <c r="B115" s="17">
        <f t="shared" si="6"/>
        <v>0</v>
      </c>
      <c r="C115" s="17">
        <f t="shared" si="7"/>
        <v>0</v>
      </c>
      <c r="D115" s="18">
        <v>0.7</v>
      </c>
      <c r="E115" s="26">
        <f t="shared" si="3"/>
        <v>0.71</v>
      </c>
      <c r="F115" s="27" t="str">
        <f t="shared" si="4"/>
        <v>C-</v>
      </c>
      <c r="H115"/>
      <c r="I115" s="6" t="s">
        <v>4</v>
      </c>
      <c r="J115" s="23">
        <v>0.896</v>
      </c>
      <c r="L115" s="2">
        <f t="shared" si="8"/>
      </c>
    </row>
    <row r="116" spans="1:12" ht="15">
      <c r="A116" s="18">
        <f t="shared" si="5"/>
        <v>1</v>
      </c>
      <c r="B116" s="17">
        <f t="shared" si="6"/>
        <v>0</v>
      </c>
      <c r="C116" s="17">
        <f t="shared" si="7"/>
        <v>0</v>
      </c>
      <c r="D116" s="18">
        <v>0.65</v>
      </c>
      <c r="E116" s="26">
        <f t="shared" si="3"/>
        <v>0.695</v>
      </c>
      <c r="F116" s="27" t="str">
        <f t="shared" si="4"/>
        <v>D+</v>
      </c>
      <c r="H116"/>
      <c r="I116" s="6" t="s">
        <v>5</v>
      </c>
      <c r="J116" s="23">
        <v>0.866</v>
      </c>
      <c r="L116" s="2">
        <f t="shared" si="8"/>
      </c>
    </row>
    <row r="117" spans="1:12" ht="15">
      <c r="A117" s="18">
        <f t="shared" si="5"/>
        <v>1</v>
      </c>
      <c r="B117" s="17">
        <f t="shared" si="6"/>
        <v>0</v>
      </c>
      <c r="C117" s="17">
        <f t="shared" si="7"/>
        <v>0</v>
      </c>
      <c r="D117" s="18">
        <v>0.6</v>
      </c>
      <c r="E117" s="26">
        <f t="shared" si="3"/>
        <v>0.68</v>
      </c>
      <c r="F117" s="27" t="str">
        <f t="shared" si="4"/>
        <v>D+</v>
      </c>
      <c r="H117"/>
      <c r="I117" s="6" t="s">
        <v>0</v>
      </c>
      <c r="J117" s="23">
        <v>0.826</v>
      </c>
      <c r="L117" s="2">
        <f t="shared" si="8"/>
      </c>
    </row>
    <row r="118" spans="1:12" ht="15">
      <c r="A118" s="18">
        <f t="shared" si="5"/>
        <v>1</v>
      </c>
      <c r="B118" s="17">
        <f t="shared" si="6"/>
        <v>0</v>
      </c>
      <c r="C118" s="17">
        <f t="shared" si="7"/>
        <v>0</v>
      </c>
      <c r="D118" s="18">
        <v>0.55</v>
      </c>
      <c r="E118" s="26">
        <f t="shared" si="3"/>
        <v>0.665</v>
      </c>
      <c r="F118" s="27" t="str">
        <f t="shared" si="4"/>
        <v>D</v>
      </c>
      <c r="H118"/>
      <c r="I118" s="6" t="s">
        <v>6</v>
      </c>
      <c r="J118" s="23">
        <v>0.796</v>
      </c>
      <c r="L118" s="2">
        <f t="shared" si="8"/>
      </c>
    </row>
    <row r="119" spans="1:12" ht="15">
      <c r="A119" s="18">
        <f t="shared" si="5"/>
        <v>1</v>
      </c>
      <c r="B119" s="17">
        <f t="shared" si="6"/>
        <v>0</v>
      </c>
      <c r="C119" s="17">
        <f t="shared" si="7"/>
        <v>0</v>
      </c>
      <c r="D119" s="18">
        <v>0.5</v>
      </c>
      <c r="E119" s="26">
        <f t="shared" si="3"/>
        <v>0.65</v>
      </c>
      <c r="F119" s="27" t="str">
        <f t="shared" si="4"/>
        <v>D</v>
      </c>
      <c r="H119"/>
      <c r="I119" s="6" t="s">
        <v>7</v>
      </c>
      <c r="J119" s="23">
        <v>0.766</v>
      </c>
      <c r="L119" s="2">
        <f t="shared" si="8"/>
      </c>
    </row>
    <row r="120" spans="1:12" ht="15">
      <c r="A120" s="18">
        <f t="shared" si="5"/>
        <v>1</v>
      </c>
      <c r="B120" s="17">
        <f t="shared" si="6"/>
        <v>0</v>
      </c>
      <c r="C120" s="17">
        <f t="shared" si="7"/>
        <v>0</v>
      </c>
      <c r="D120" s="18">
        <v>0.45</v>
      </c>
      <c r="E120" s="26">
        <f t="shared" si="3"/>
        <v>0.635</v>
      </c>
      <c r="F120" s="27" t="str">
        <f t="shared" si="4"/>
        <v>D</v>
      </c>
      <c r="H120"/>
      <c r="I120" s="6" t="s">
        <v>8</v>
      </c>
      <c r="J120" s="23">
        <v>0.726</v>
      </c>
      <c r="L120" s="2">
        <f t="shared" si="8"/>
      </c>
    </row>
    <row r="121" spans="1:12" ht="15">
      <c r="A121" s="18">
        <f t="shared" si="5"/>
        <v>1</v>
      </c>
      <c r="B121" s="17">
        <f t="shared" si="6"/>
        <v>0</v>
      </c>
      <c r="C121" s="17">
        <f t="shared" si="7"/>
        <v>0</v>
      </c>
      <c r="D121" s="18">
        <v>0.399999999999999</v>
      </c>
      <c r="E121" s="26">
        <f t="shared" si="3"/>
        <v>0.62</v>
      </c>
      <c r="F121" s="27" t="str">
        <f t="shared" si="4"/>
        <v>D</v>
      </c>
      <c r="H121"/>
      <c r="I121" s="6" t="s">
        <v>9</v>
      </c>
      <c r="J121" s="23">
        <v>0.696</v>
      </c>
      <c r="L121" s="2">
        <f t="shared" si="8"/>
      </c>
    </row>
    <row r="122" spans="1:12" ht="15">
      <c r="A122" s="18">
        <f t="shared" si="5"/>
        <v>1</v>
      </c>
      <c r="B122" s="17">
        <f t="shared" si="6"/>
        <v>0</v>
      </c>
      <c r="C122" s="17">
        <f t="shared" si="7"/>
        <v>0</v>
      </c>
      <c r="D122" s="18">
        <v>0.349999999999999</v>
      </c>
      <c r="E122" s="26">
        <f t="shared" si="3"/>
        <v>0.605</v>
      </c>
      <c r="F122" s="27" t="str">
        <f t="shared" si="4"/>
        <v>D</v>
      </c>
      <c r="H122"/>
      <c r="I122" s="6" t="s">
        <v>10</v>
      </c>
      <c r="J122" s="23">
        <v>0.666</v>
      </c>
      <c r="L122" s="2">
        <f t="shared" si="8"/>
      </c>
    </row>
    <row r="123" spans="1:12" ht="15">
      <c r="A123" s="18">
        <f t="shared" si="5"/>
        <v>1</v>
      </c>
      <c r="B123" s="17">
        <f t="shared" si="6"/>
        <v>0</v>
      </c>
      <c r="C123" s="17">
        <f t="shared" si="7"/>
        <v>0</v>
      </c>
      <c r="D123" s="18">
        <v>0.299999999999999</v>
      </c>
      <c r="E123" s="26">
        <f t="shared" si="3"/>
        <v>0.59</v>
      </c>
      <c r="F123" s="27" t="str">
        <f t="shared" si="4"/>
        <v>F</v>
      </c>
      <c r="H123"/>
      <c r="I123" s="6" t="s">
        <v>11</v>
      </c>
      <c r="J123" s="23">
        <v>0.626</v>
      </c>
      <c r="L123" s="2">
        <f t="shared" si="8"/>
      </c>
    </row>
    <row r="124" spans="1:12" ht="15">
      <c r="A124" s="18">
        <f t="shared" si="5"/>
        <v>1</v>
      </c>
      <c r="B124" s="17">
        <f t="shared" si="6"/>
        <v>0</v>
      </c>
      <c r="C124" s="17">
        <f t="shared" si="7"/>
        <v>0</v>
      </c>
      <c r="D124" s="18">
        <v>0.249999999999999</v>
      </c>
      <c r="E124" s="26">
        <f t="shared" si="3"/>
        <v>0.575</v>
      </c>
      <c r="F124" s="27" t="str">
        <f t="shared" si="4"/>
        <v>F</v>
      </c>
      <c r="H124"/>
      <c r="I124" s="6" t="s">
        <v>11</v>
      </c>
      <c r="J124" s="23">
        <v>0.596</v>
      </c>
      <c r="L124" s="2">
        <f t="shared" si="8"/>
      </c>
    </row>
    <row r="125" spans="1:12" ht="15" thickBot="1">
      <c r="A125" s="18">
        <f t="shared" si="5"/>
        <v>1</v>
      </c>
      <c r="B125" s="17">
        <f t="shared" si="6"/>
        <v>0</v>
      </c>
      <c r="C125" s="17">
        <f t="shared" si="7"/>
        <v>0</v>
      </c>
      <c r="D125" s="18">
        <v>0.199999999999999</v>
      </c>
      <c r="E125" s="26">
        <f t="shared" si="3"/>
        <v>0.56</v>
      </c>
      <c r="F125" s="27" t="str">
        <f t="shared" si="4"/>
        <v>F</v>
      </c>
      <c r="H125"/>
      <c r="I125" s="8" t="s">
        <v>1</v>
      </c>
      <c r="J125" s="24"/>
      <c r="L125" s="2">
        <f t="shared" si="8"/>
      </c>
    </row>
    <row r="126" spans="1:12" ht="15">
      <c r="A126" s="18">
        <f t="shared" si="5"/>
        <v>1</v>
      </c>
      <c r="B126" s="17">
        <f t="shared" si="6"/>
        <v>0</v>
      </c>
      <c r="C126" s="17">
        <f t="shared" si="7"/>
        <v>0</v>
      </c>
      <c r="D126" s="18">
        <v>0.149999999999999</v>
      </c>
      <c r="E126" s="26">
        <f t="shared" si="3"/>
        <v>0.545</v>
      </c>
      <c r="F126" s="27" t="str">
        <f t="shared" si="4"/>
        <v>F</v>
      </c>
      <c r="H126"/>
      <c r="J126" s="1"/>
      <c r="L126" s="2">
        <f t="shared" si="8"/>
      </c>
    </row>
    <row r="127" spans="1:12" ht="15">
      <c r="A127" s="18">
        <f t="shared" si="5"/>
        <v>1</v>
      </c>
      <c r="B127" s="17">
        <f t="shared" si="6"/>
        <v>0</v>
      </c>
      <c r="C127" s="17">
        <f t="shared" si="7"/>
        <v>0</v>
      </c>
      <c r="D127" s="18">
        <v>0.099999999999999</v>
      </c>
      <c r="E127" s="26">
        <f t="shared" si="3"/>
        <v>0.53</v>
      </c>
      <c r="F127" s="27" t="str">
        <f t="shared" si="4"/>
        <v>F</v>
      </c>
      <c r="H127"/>
      <c r="J127" s="1"/>
      <c r="L127" s="2">
        <f t="shared" si="8"/>
      </c>
    </row>
    <row r="128" spans="1:12" ht="15">
      <c r="A128" s="18">
        <f t="shared" si="5"/>
        <v>1</v>
      </c>
      <c r="B128" s="17">
        <f t="shared" si="6"/>
        <v>0</v>
      </c>
      <c r="C128" s="17">
        <f t="shared" si="7"/>
        <v>0</v>
      </c>
      <c r="D128" s="18">
        <v>0.049999999999999</v>
      </c>
      <c r="E128" s="26">
        <f t="shared" si="3"/>
        <v>0.515</v>
      </c>
      <c r="F128" s="27" t="str">
        <f>IF(K130&lt;&gt;"",K130,IF(E128&gt;=$J$119,"C+",IF(E128&gt;=$J$120,"C",IF(E128&gt;=$J$121,"C-",IF(E128&gt;=$J$122,"D+",IF(E128&gt;=$J$123,"D",IF(E128&gt;=$J$124,"D","F")))))))</f>
        <v>F</v>
      </c>
      <c r="H128"/>
      <c r="I128" s="25"/>
      <c r="J128" s="1"/>
      <c r="L128" s="2">
        <f t="shared" si="8"/>
      </c>
    </row>
    <row r="129" spans="1:12" ht="15">
      <c r="A129" s="19">
        <f t="shared" si="5"/>
        <v>1</v>
      </c>
      <c r="B129" s="39">
        <f t="shared" si="6"/>
        <v>0</v>
      </c>
      <c r="C129" s="39">
        <f t="shared" si="7"/>
        <v>0</v>
      </c>
      <c r="D129" s="19">
        <v>0</v>
      </c>
      <c r="E129" s="144">
        <f t="shared" si="3"/>
        <v>0.5</v>
      </c>
      <c r="F129" s="35" t="str">
        <f>IF(K131&lt;&gt;"",K131,IF(E129&gt;=$J$119,"C+",IF(E129&gt;=$J$120,"C",IF(E129&gt;=$J$121,"C-",IF(E129&gt;=$J$122,"D+",IF(E129&gt;=$J$123,"D",IF(E129&gt;=$J$124,"D","F")))))))</f>
        <v>F</v>
      </c>
      <c r="H129"/>
      <c r="J129" s="1"/>
      <c r="L129" s="2">
        <f t="shared" si="8"/>
      </c>
    </row>
    <row r="130" spans="8:11" ht="15">
      <c r="H130"/>
      <c r="I130" s="1"/>
      <c r="K130" s="2">
        <f>IF(E128&gt;=$J$114,"A",IF(E128&gt;=$J$115,"A-",IF(E128&gt;=$J$116,"B+",IF(E128&gt;=$J$117,"B",IF(E128&gt;=$J$118,"B-","")))))</f>
      </c>
    </row>
  </sheetData>
  <sheetProtection password="83AF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E18" sqref="E18"/>
    </sheetView>
  </sheetViews>
  <sheetFormatPr defaultColWidth="9.140625" defaultRowHeight="12.75" customHeight="1"/>
  <cols>
    <col min="1" max="1" width="38.140625" style="0" customWidth="1"/>
    <col min="2" max="2" width="4.57421875" style="0" bestFit="1" customWidth="1"/>
  </cols>
  <sheetData>
    <row r="1" spans="1:2" ht="12.75" customHeight="1">
      <c r="A1" s="175"/>
      <c r="B1" s="181"/>
    </row>
    <row r="2" spans="1:2" ht="12.75" customHeight="1">
      <c r="A2" s="175"/>
      <c r="B2" s="181"/>
    </row>
    <row r="3" spans="1:2" ht="12.75" customHeight="1">
      <c r="A3" s="175"/>
      <c r="B3" s="181"/>
    </row>
    <row r="4" spans="1:2" ht="12.75" customHeight="1">
      <c r="A4" s="175"/>
      <c r="B4" s="181"/>
    </row>
    <row r="5" spans="1:2" ht="12.75" customHeight="1">
      <c r="A5" s="175"/>
      <c r="B5" s="181"/>
    </row>
    <row r="6" spans="1:2" ht="12.75" customHeight="1">
      <c r="A6" s="175"/>
      <c r="B6" s="181"/>
    </row>
    <row r="7" spans="1:2" ht="12.75" customHeight="1">
      <c r="A7" s="175"/>
      <c r="B7" s="181"/>
    </row>
    <row r="8" spans="1:2" ht="12.75" customHeight="1">
      <c r="A8" s="175"/>
      <c r="B8" s="181"/>
    </row>
    <row r="9" spans="1:2" ht="12.75" customHeight="1">
      <c r="A9" s="175"/>
      <c r="B9" s="181"/>
    </row>
    <row r="10" spans="1:2" ht="12.75" customHeight="1">
      <c r="A10" s="175"/>
      <c r="B10" s="181"/>
    </row>
    <row r="11" spans="1:5" ht="12.75" customHeight="1">
      <c r="A11" s="175"/>
      <c r="B11" s="181"/>
      <c r="E11" s="126"/>
    </row>
    <row r="12" spans="1:5" ht="12.75" customHeight="1">
      <c r="A12" s="175"/>
      <c r="B12" s="181"/>
      <c r="E12" s="126"/>
    </row>
    <row r="13" spans="1:5" ht="12.75" customHeight="1">
      <c r="A13" s="175"/>
      <c r="B13" s="181"/>
      <c r="E13" s="126"/>
    </row>
    <row r="14" spans="1:5" ht="12.75" customHeight="1">
      <c r="A14" s="175"/>
      <c r="B14" s="181"/>
      <c r="D14" s="126"/>
      <c r="E14" s="126"/>
    </row>
    <row r="15" spans="1:2" ht="12.75" customHeight="1">
      <c r="A15" s="175"/>
      <c r="B15" s="181"/>
    </row>
    <row r="16" spans="1:2" ht="12.75" customHeight="1">
      <c r="A16" s="175"/>
      <c r="B16" s="181"/>
    </row>
    <row r="17" spans="1:8" ht="12.75" customHeight="1">
      <c r="A17" s="175"/>
      <c r="B17" s="181"/>
      <c r="H17" s="126"/>
    </row>
    <row r="18" spans="1:2" ht="12.75" customHeight="1">
      <c r="A18" s="175"/>
      <c r="B18" s="181"/>
    </row>
    <row r="19" spans="1:2" ht="12.75" customHeight="1">
      <c r="A19" s="175"/>
      <c r="B19" s="181"/>
    </row>
    <row r="20" spans="1:2" ht="12.75" customHeight="1">
      <c r="A20" s="175"/>
      <c r="B20" s="182"/>
    </row>
    <row r="21" spans="1:2" ht="12.75" customHeight="1">
      <c r="A21" s="175"/>
      <c r="B21" s="175"/>
    </row>
    <row r="22" spans="1:2" ht="12.75" customHeight="1">
      <c r="A22" s="175"/>
      <c r="B22" s="175"/>
    </row>
    <row r="27" spans="4:23" ht="12.75" customHeight="1"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2"/>
    </row>
    <row r="30" spans="2:14" ht="12.75" customHeight="1"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31.421875" style="0" customWidth="1"/>
    <col min="5" max="5" width="8.8515625" style="173" customWidth="1"/>
  </cols>
  <sheetData>
    <row r="1" spans="5:17" s="175" customFormat="1" ht="12.75" customHeight="1">
      <c r="E1" s="173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="175" customFormat="1" ht="12.75" customHeight="1">
      <c r="E2" s="173"/>
    </row>
    <row r="3" s="175" customFormat="1" ht="12.75" customHeight="1">
      <c r="E3" s="173"/>
    </row>
    <row r="4" s="175" customFormat="1" ht="12.75" customHeight="1">
      <c r="E4" s="173"/>
    </row>
    <row r="5" s="175" customFormat="1" ht="12.75" customHeight="1">
      <c r="E5" s="173"/>
    </row>
    <row r="6" spans="1:2" ht="12.75" customHeight="1">
      <c r="A6" s="183"/>
      <c r="B6" s="190"/>
    </row>
    <row r="7" spans="1:2" ht="12.75" customHeight="1">
      <c r="A7" s="183"/>
      <c r="B7" s="190"/>
    </row>
    <row r="8" spans="1:2" ht="12.75" customHeight="1">
      <c r="A8" s="183"/>
      <c r="B8" s="190"/>
    </row>
    <row r="9" spans="1:2" ht="12.75" customHeight="1">
      <c r="A9" s="183"/>
      <c r="B9" s="190"/>
    </row>
    <row r="10" spans="1:2" ht="12.75" customHeight="1">
      <c r="A10" s="183"/>
      <c r="B10" s="190"/>
    </row>
    <row r="11" spans="1:2" ht="12.75" customHeight="1">
      <c r="A11" s="183"/>
      <c r="B11" s="190"/>
    </row>
    <row r="12" spans="1:2" ht="12.75" customHeight="1">
      <c r="A12" s="183"/>
      <c r="B12" s="190"/>
    </row>
    <row r="13" spans="1:2" ht="12.75" customHeight="1">
      <c r="A13" s="183"/>
      <c r="B13" s="190"/>
    </row>
    <row r="14" spans="1:2" ht="12.75" customHeight="1">
      <c r="A14" s="183"/>
      <c r="B14" s="190"/>
    </row>
    <row r="15" spans="1:2" ht="12.75" customHeight="1">
      <c r="A15" s="183"/>
      <c r="B15" s="190"/>
    </row>
    <row r="16" spans="1:2" ht="12.75" customHeight="1">
      <c r="A16" s="183"/>
      <c r="B16" s="190"/>
    </row>
    <row r="17" spans="1:2" ht="12.75" customHeight="1">
      <c r="A17" s="183"/>
      <c r="B17" s="190"/>
    </row>
    <row r="18" spans="1:3" ht="12.75" customHeight="1">
      <c r="A18" s="183"/>
      <c r="B18" s="190"/>
      <c r="C18" s="173"/>
    </row>
    <row r="19" spans="1:2" ht="18" customHeight="1">
      <c r="A19" s="184"/>
      <c r="B19" s="185"/>
    </row>
    <row r="20" spans="1:2" ht="17.25" customHeight="1">
      <c r="A20" s="186"/>
      <c r="B20" s="187"/>
    </row>
    <row r="21" spans="1:2" ht="12.75" customHeight="1">
      <c r="A21" s="184"/>
      <c r="B21" s="185"/>
    </row>
    <row r="22" spans="1:2" ht="12.75" customHeight="1">
      <c r="A22" s="186"/>
      <c r="B22" s="187"/>
    </row>
    <row r="23" spans="1:2" ht="12.75" customHeight="1">
      <c r="A23" s="184"/>
      <c r="B23" s="185"/>
    </row>
    <row r="24" spans="1:2" ht="12.75" customHeight="1">
      <c r="A24" s="186"/>
      <c r="B24" s="187"/>
    </row>
    <row r="25" spans="1:2" ht="12.75" customHeight="1">
      <c r="A25" s="184"/>
      <c r="B25" s="185"/>
    </row>
    <row r="26" spans="1:2" ht="12.75" customHeight="1">
      <c r="A26" s="186"/>
      <c r="B26" s="187"/>
    </row>
    <row r="27" spans="1:2" ht="12.75" customHeight="1">
      <c r="A27" s="184"/>
      <c r="B27" s="185"/>
    </row>
    <row r="28" spans="1:2" ht="12.75" customHeight="1">
      <c r="A28" s="186"/>
      <c r="B28" s="187"/>
    </row>
    <row r="29" spans="1:2" ht="12.75" customHeight="1">
      <c r="A29" s="184"/>
      <c r="B29" s="185"/>
    </row>
    <row r="30" spans="1:2" ht="12.75" customHeight="1">
      <c r="A30" s="186"/>
      <c r="B30" s="187"/>
    </row>
    <row r="31" spans="1:2" ht="12.75" customHeight="1">
      <c r="A31" s="184"/>
      <c r="B31" s="185"/>
    </row>
    <row r="32" spans="1:2" ht="12.75" customHeight="1">
      <c r="A32" s="186"/>
      <c r="B32" s="187"/>
    </row>
    <row r="33" spans="1:2" ht="12.75" customHeight="1">
      <c r="A33" s="184"/>
      <c r="B33" s="185"/>
    </row>
    <row r="34" spans="1:2" ht="12.75" customHeight="1">
      <c r="A34" s="186"/>
      <c r="B34" s="187"/>
    </row>
    <row r="35" spans="1:2" ht="12.75" customHeight="1">
      <c r="A35" s="184"/>
      <c r="B35" s="185"/>
    </row>
    <row r="36" spans="1:2" ht="12.75" customHeight="1">
      <c r="A36" s="186"/>
      <c r="B36" s="187"/>
    </row>
    <row r="37" spans="1:2" ht="12.75" customHeight="1">
      <c r="A37" s="184"/>
      <c r="B37" s="185"/>
    </row>
    <row r="38" spans="1:2" ht="12.75" customHeight="1">
      <c r="A38" s="186"/>
      <c r="B38" s="187"/>
    </row>
    <row r="39" spans="1:8" ht="12.75" customHeight="1">
      <c r="A39" s="184"/>
      <c r="B39" s="185"/>
      <c r="E39" s="189"/>
      <c r="H39" s="173"/>
    </row>
    <row r="40" spans="1:2" ht="12.75" customHeight="1">
      <c r="A40" s="184"/>
      <c r="B40" s="185"/>
    </row>
    <row r="41" spans="1:9" ht="12.75" customHeight="1">
      <c r="A41" s="175"/>
      <c r="B41" s="175"/>
      <c r="C41" s="188"/>
      <c r="H41" s="173"/>
      <c r="I41" s="173"/>
    </row>
    <row r="42" spans="1:2" ht="12.75" customHeight="1">
      <c r="A42" s="126"/>
      <c r="B42" s="1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LMarks</dc:creator>
  <cp:keywords/>
  <dc:description/>
  <cp:lastModifiedBy>Marks, Larry</cp:lastModifiedBy>
  <dcterms:created xsi:type="dcterms:W3CDTF">2007-04-06T16:38:05Z</dcterms:created>
  <dcterms:modified xsi:type="dcterms:W3CDTF">2015-10-27T21:20:04Z</dcterms:modified>
  <cp:category/>
  <cp:version/>
  <cp:contentType/>
  <cp:contentStatus/>
</cp:coreProperties>
</file>