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rks\Documents\1 Principles of Marketing - Marks\1 - 2018 Fall\"/>
    </mc:Choice>
  </mc:AlternateContent>
  <bookViews>
    <workbookView xWindow="-135" yWindow="-30" windowWidth="12165" windowHeight="9525"/>
  </bookViews>
  <sheets>
    <sheet name="Grade Calculator" sheetId="2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J36" i="2" l="1"/>
  <c r="J34" i="2"/>
  <c r="J41" i="2"/>
  <c r="C54" i="2" l="1"/>
  <c r="C29" i="2" l="1"/>
  <c r="C30" i="2"/>
  <c r="C36" i="2" s="1"/>
  <c r="C37" i="2" s="1"/>
  <c r="H53" i="2"/>
  <c r="M104" i="2"/>
  <c r="B88" i="2"/>
  <c r="C101" i="2"/>
  <c r="L72" i="2"/>
  <c r="C121" i="2" s="1"/>
  <c r="L104" i="2"/>
  <c r="K104" i="2"/>
  <c r="J104" i="2"/>
  <c r="I104" i="2"/>
  <c r="H104" i="2"/>
  <c r="G104" i="2"/>
  <c r="F104" i="2"/>
  <c r="E104" i="2"/>
  <c r="D104" i="2"/>
  <c r="B12" i="2"/>
  <c r="B25" i="2"/>
  <c r="C61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24" i="2"/>
  <c r="B23" i="2"/>
  <c r="B22" i="2"/>
  <c r="B21" i="2"/>
  <c r="B20" i="2"/>
  <c r="B19" i="2"/>
  <c r="B18" i="2"/>
  <c r="B17" i="2"/>
  <c r="B16" i="2"/>
  <c r="B15" i="2"/>
  <c r="B14" i="2"/>
  <c r="B13" i="2"/>
  <c r="C28" i="2"/>
  <c r="C31" i="2" s="1"/>
  <c r="C32" i="2" s="1"/>
  <c r="C35" i="2" s="1"/>
  <c r="C136" i="2" l="1"/>
  <c r="C132" i="2"/>
  <c r="C130" i="2"/>
  <c r="C126" i="2"/>
  <c r="C118" i="2"/>
  <c r="C120" i="2"/>
  <c r="C123" i="2"/>
  <c r="C116" i="2"/>
  <c r="C124" i="2"/>
  <c r="C134" i="2"/>
  <c r="C129" i="2"/>
  <c r="C117" i="2"/>
  <c r="C133" i="2"/>
  <c r="C122" i="2"/>
  <c r="C135" i="2"/>
  <c r="C127" i="2"/>
  <c r="C88" i="2"/>
  <c r="C119" i="2"/>
  <c r="C128" i="2"/>
  <c r="C131" i="2"/>
  <c r="C125" i="2"/>
  <c r="C34" i="2"/>
  <c r="C52" i="2" s="1"/>
  <c r="C33" i="2"/>
  <c r="H36" i="2"/>
  <c r="H55" i="2" s="1"/>
  <c r="C55" i="2" s="1"/>
  <c r="J55" i="2" s="1"/>
  <c r="C56" i="2" s="1"/>
  <c r="K72" i="2" l="1"/>
  <c r="J74" i="2" s="1"/>
  <c r="D34" i="2"/>
  <c r="C41" i="2"/>
  <c r="D42" i="2" s="1"/>
  <c r="C25" i="2"/>
  <c r="A88" i="2" l="1"/>
  <c r="C100" i="2" s="1"/>
  <c r="C102" i="2" s="1"/>
  <c r="C103" i="2" s="1"/>
  <c r="D105" i="2" s="1"/>
  <c r="D106" i="2" s="1"/>
  <c r="D88" i="2" s="1"/>
  <c r="C62" i="2"/>
  <c r="J62" i="2" s="1"/>
  <c r="C63" i="2" s="1"/>
  <c r="A116" i="2"/>
  <c r="A117" i="2" s="1"/>
  <c r="E117" i="2" s="1"/>
  <c r="L119" i="2" s="1"/>
  <c r="F117" i="2" s="1"/>
  <c r="A121" i="2" l="1"/>
  <c r="E121" i="2" s="1"/>
  <c r="L123" i="2" s="1"/>
  <c r="F121" i="2" s="1"/>
  <c r="F105" i="2"/>
  <c r="F106" i="2" s="1"/>
  <c r="F88" i="2" s="1"/>
  <c r="L105" i="2"/>
  <c r="L106" i="2" s="1"/>
  <c r="F92" i="2" s="1"/>
  <c r="J105" i="2"/>
  <c r="J106" i="2" s="1"/>
  <c r="D92" i="2" s="1"/>
  <c r="H105" i="2"/>
  <c r="H106" i="2" s="1"/>
  <c r="E90" i="2" s="1"/>
  <c r="G105" i="2"/>
  <c r="G106" i="2" s="1"/>
  <c r="D90" i="2" s="1"/>
  <c r="K105" i="2"/>
  <c r="K106" i="2" s="1"/>
  <c r="E92" i="2" s="1"/>
  <c r="M105" i="2"/>
  <c r="M106" i="2" s="1"/>
  <c r="D94" i="2" s="1"/>
  <c r="I105" i="2"/>
  <c r="I106" i="2" s="1"/>
  <c r="F90" i="2" s="1"/>
  <c r="E105" i="2"/>
  <c r="E106" i="2" s="1"/>
  <c r="E88" i="2" s="1"/>
  <c r="A126" i="2"/>
  <c r="E126" i="2" s="1"/>
  <c r="L128" i="2" s="1"/>
  <c r="F126" i="2" s="1"/>
  <c r="A118" i="2"/>
  <c r="E118" i="2" s="1"/>
  <c r="L120" i="2" s="1"/>
  <c r="F118" i="2" s="1"/>
  <c r="A120" i="2"/>
  <c r="E120" i="2" s="1"/>
  <c r="L122" i="2" s="1"/>
  <c r="F120" i="2" s="1"/>
  <c r="A136" i="2"/>
  <c r="E136" i="2" s="1"/>
  <c r="F136" i="2" s="1"/>
  <c r="A134" i="2"/>
  <c r="E134" i="2" s="1"/>
  <c r="L136" i="2" s="1"/>
  <c r="F134" i="2" s="1"/>
  <c r="A132" i="2"/>
  <c r="E132" i="2" s="1"/>
  <c r="L134" i="2" s="1"/>
  <c r="F132" i="2" s="1"/>
  <c r="A123" i="2"/>
  <c r="E123" i="2" s="1"/>
  <c r="L125" i="2" s="1"/>
  <c r="F123" i="2" s="1"/>
  <c r="A125" i="2"/>
  <c r="E125" i="2" s="1"/>
  <c r="L127" i="2" s="1"/>
  <c r="F125" i="2" s="1"/>
  <c r="A128" i="2"/>
  <c r="E128" i="2" s="1"/>
  <c r="L130" i="2" s="1"/>
  <c r="F128" i="2" s="1"/>
  <c r="A122" i="2"/>
  <c r="E122" i="2" s="1"/>
  <c r="L124" i="2" s="1"/>
  <c r="F122" i="2" s="1"/>
  <c r="A130" i="2"/>
  <c r="E130" i="2" s="1"/>
  <c r="L132" i="2" s="1"/>
  <c r="F130" i="2" s="1"/>
  <c r="E116" i="2"/>
  <c r="L118" i="2" s="1"/>
  <c r="F116" i="2" s="1"/>
  <c r="A127" i="2"/>
  <c r="E127" i="2" s="1"/>
  <c r="L129" i="2" s="1"/>
  <c r="F127" i="2" s="1"/>
  <c r="A135" i="2"/>
  <c r="E135" i="2" s="1"/>
  <c r="K137" i="2" s="1"/>
  <c r="F135" i="2" s="1"/>
  <c r="A131" i="2"/>
  <c r="E131" i="2" s="1"/>
  <c r="L133" i="2" s="1"/>
  <c r="F131" i="2" s="1"/>
  <c r="A133" i="2"/>
  <c r="E133" i="2" s="1"/>
  <c r="L135" i="2" s="1"/>
  <c r="F133" i="2" s="1"/>
  <c r="A124" i="2"/>
  <c r="E124" i="2" s="1"/>
  <c r="L126" i="2" s="1"/>
  <c r="F124" i="2" s="1"/>
  <c r="A119" i="2"/>
  <c r="E119" i="2" s="1"/>
  <c r="L121" i="2" s="1"/>
  <c r="F119" i="2" s="1"/>
  <c r="A129" i="2"/>
  <c r="E129" i="2" s="1"/>
  <c r="L131" i="2" s="1"/>
  <c r="F129" i="2" s="1"/>
</calcChain>
</file>

<file path=xl/sharedStrings.xml><?xml version="1.0" encoding="utf-8"?>
<sst xmlns="http://schemas.openxmlformats.org/spreadsheetml/2006/main" count="212" uniqueCount="180">
  <si>
    <t>B</t>
  </si>
  <si>
    <t>F</t>
  </si>
  <si>
    <t>A</t>
  </si>
  <si>
    <t>Weight</t>
  </si>
  <si>
    <t>A-</t>
  </si>
  <si>
    <t>B+</t>
  </si>
  <si>
    <t>B-</t>
  </si>
  <si>
    <t>C+</t>
  </si>
  <si>
    <t>C</t>
  </si>
  <si>
    <t>C-</t>
  </si>
  <si>
    <t>D+</t>
  </si>
  <si>
    <t>D</t>
  </si>
  <si>
    <t>Percent</t>
  </si>
  <si>
    <t>To earn a</t>
  </si>
  <si>
    <t>COURSE</t>
  </si>
  <si>
    <t xml:space="preserve">Grade </t>
  </si>
  <si>
    <t>Of:</t>
  </si>
  <si>
    <t>Course</t>
  </si>
  <si>
    <t>Mini test 1</t>
  </si>
  <si>
    <t>Mini test 2</t>
  </si>
  <si>
    <t>Mini test 3</t>
  </si>
  <si>
    <t>Mini test 4</t>
  </si>
  <si>
    <t>Mini test 5</t>
  </si>
  <si>
    <t>Mini test 6</t>
  </si>
  <si>
    <t>Mini test 7</t>
  </si>
  <si>
    <t>Mini test 8</t>
  </si>
  <si>
    <t>Mini test 9</t>
  </si>
  <si>
    <t>Mini test 10</t>
  </si>
  <si>
    <t>Mini test 11</t>
  </si>
  <si>
    <t>Mini test 12</t>
  </si>
  <si>
    <t>Mini test 13</t>
  </si>
  <si>
    <t>Right</t>
  </si>
  <si>
    <t>FINAL exam</t>
  </si>
  <si>
    <t>% of Mini test Grades done to Date =</t>
  </si>
  <si>
    <t>% of Mini Test Grades Left to Do =</t>
  </si>
  <si>
    <t>% of Total Class Grades Left to Do =</t>
  </si>
  <si>
    <t>Current TOTAL mini test score</t>
  </si>
  <si>
    <t>The percent</t>
  </si>
  <si>
    <t>correct on the</t>
  </si>
  <si>
    <t xml:space="preserve">you assume </t>
  </si>
  <si>
    <t>Note: this column is an</t>
  </si>
  <si>
    <t>GRADE</t>
  </si>
  <si>
    <t>intermediate calculation students…ignore it please</t>
  </si>
  <si>
    <t>Estimated Final</t>
  </si>
  <si>
    <t>Estimated</t>
  </si>
  <si>
    <t>Final</t>
  </si>
  <si>
    <t>the FINAL EXAM:</t>
  </si>
  <si>
    <t xml:space="preserve">You </t>
  </si>
  <si>
    <t>NEED a</t>
  </si>
  <si>
    <t>Percent Of:</t>
  </si>
  <si>
    <t>&lt;--Let's assume a good start!</t>
  </si>
  <si>
    <t>Mini test</t>
  </si>
  <si>
    <t>In this column</t>
  </si>
  <si>
    <t>PERCENT</t>
  </si>
  <si>
    <t xml:space="preserve">Enter your mini-test scores </t>
  </si>
  <si>
    <t>CORRECT</t>
  </si>
  <si>
    <t>Number of mini tests completed =</t>
  </si>
  <si>
    <t>Mini-test Weight =</t>
  </si>
  <si>
    <t>STEP 1:</t>
  </si>
  <si>
    <t>plus Extra Credit as</t>
  </si>
  <si>
    <t xml:space="preserve">IF you get </t>
  </si>
  <si>
    <t>Your</t>
  </si>
  <si>
    <t>entered by you</t>
  </si>
  <si>
    <t xml:space="preserve">the percent below </t>
  </si>
  <si>
    <t>correct on</t>
  </si>
  <si>
    <t xml:space="preserve"> AVERAGE is:</t>
  </si>
  <si>
    <r>
      <t xml:space="preserve">Your Course Grade </t>
    </r>
    <r>
      <rPr>
        <sz val="12"/>
        <color indexed="10"/>
        <rFont val="Arial"/>
        <family val="2"/>
      </rPr>
      <t xml:space="preserve">based </t>
    </r>
    <r>
      <rPr>
        <b/>
        <sz val="12"/>
        <color indexed="10"/>
        <rFont val="Arial"/>
        <family val="2"/>
      </rPr>
      <t>ONLY on mini-tests to date:</t>
    </r>
  </si>
  <si>
    <t>The Table below shows what your Course Grade would be if you earned each grade on the Final Exam:</t>
  </si>
  <si>
    <t>&lt;--Expected Course Grade with the information you have entered</t>
  </si>
  <si>
    <t>OR</t>
  </si>
  <si>
    <t>Mini-test</t>
  </si>
  <si>
    <t>Grades:</t>
  </si>
  <si>
    <t xml:space="preserve">or the calcuation </t>
  </si>
  <si>
    <t>entered by you:</t>
  </si>
  <si>
    <r>
      <t>Mini-test Average (</t>
    </r>
    <r>
      <rPr>
        <b/>
        <sz val="10"/>
        <rFont val="Arial"/>
        <family val="2"/>
      </rPr>
      <t>from above</t>
    </r>
    <r>
      <rPr>
        <sz val="10"/>
        <rFont val="Arial"/>
        <family val="2"/>
      </rPr>
      <t>)</t>
    </r>
  </si>
  <si>
    <r>
      <t xml:space="preserve">Enter the Average you </t>
    </r>
    <r>
      <rPr>
        <b/>
        <sz val="12"/>
        <rFont val="Arial"/>
        <family val="2"/>
      </rPr>
      <t>EXPECT</t>
    </r>
    <r>
      <rPr>
        <sz val="12"/>
        <rFont val="Arial"/>
        <family val="2"/>
      </rPr>
      <t xml:space="preserve"> to get on all of the</t>
    </r>
    <r>
      <rPr>
        <b/>
        <sz val="12"/>
        <rFont val="Arial"/>
        <family val="2"/>
      </rPr>
      <t xml:space="preserve"> Mini-tests</t>
    </r>
    <r>
      <rPr>
        <sz val="12"/>
        <rFont val="Arial"/>
        <family val="2"/>
      </rPr>
      <t xml:space="preserve"> (or </t>
    </r>
    <r>
      <rPr>
        <b/>
        <sz val="12"/>
        <rFont val="Arial"/>
        <family val="2"/>
      </rPr>
      <t>leave blank</t>
    </r>
    <r>
      <rPr>
        <sz val="12"/>
        <rFont val="Arial"/>
        <family val="2"/>
      </rPr>
      <t xml:space="preserve"> to use your </t>
    </r>
    <r>
      <rPr>
        <u/>
        <sz val="12"/>
        <rFont val="Arial"/>
        <family val="2"/>
      </rPr>
      <t>current average</t>
    </r>
    <r>
      <rPr>
        <sz val="12"/>
        <rFont val="Arial"/>
        <family val="2"/>
      </rPr>
      <t>).</t>
    </r>
  </si>
  <si>
    <t>OR leave this blank to calculate the grade based on your CURRENT average from above)</t>
  </si>
  <si>
    <r>
      <t xml:space="preserve">  (but </t>
    </r>
    <r>
      <rPr>
        <b/>
        <sz val="10"/>
        <rFont val="Arial"/>
        <family val="2"/>
      </rPr>
      <t>YOU</t>
    </r>
    <r>
      <rPr>
        <sz val="10"/>
        <rFont val="Arial"/>
        <family val="2"/>
      </rPr>
      <t xml:space="preserve"> need to enter </t>
    </r>
    <r>
      <rPr>
        <b/>
        <sz val="10"/>
        <rFont val="Arial"/>
        <family val="2"/>
      </rPr>
      <t>YOUR</t>
    </r>
  </si>
  <si>
    <t>and for extra credit.  The last table shows you what grade you would earn given the information you provide.</t>
  </si>
  <si>
    <t>YOUR MINI-TEST SUMMARY</t>
  </si>
  <si>
    <t>Midterm Exam</t>
  </si>
  <si>
    <t>Mini-tests</t>
  </si>
  <si>
    <t>correct for the</t>
  </si>
  <si>
    <t>enter a grade of 0</t>
  </si>
  <si>
    <t>My current course percent based ONLY on my Mini tests =</t>
  </si>
  <si>
    <r>
      <t xml:space="preserve">then you can </t>
    </r>
    <r>
      <rPr>
        <b/>
        <sz val="12"/>
        <color indexed="56"/>
        <rFont val="Arial"/>
        <family val="2"/>
      </rPr>
      <t>STOP</t>
    </r>
    <r>
      <rPr>
        <sz val="12"/>
        <color indexed="56"/>
        <rFont val="Arial"/>
        <family val="2"/>
      </rPr>
      <t xml:space="preserve"> here and read your "Expected Course Grade" on the last line of the table above.</t>
    </r>
  </si>
  <si>
    <t>Mini-tests:</t>
  </si>
  <si>
    <r>
      <t>FINAL EXAM %  (as entered a</t>
    </r>
    <r>
      <rPr>
        <b/>
        <sz val="10"/>
        <rFont val="Arial"/>
        <family val="2"/>
      </rPr>
      <t>bove</t>
    </r>
    <r>
      <rPr>
        <sz val="10"/>
        <rFont val="Arial"/>
        <family val="2"/>
      </rPr>
      <t>)</t>
    </r>
  </si>
  <si>
    <r>
      <t xml:space="preserve">You can </t>
    </r>
    <r>
      <rPr>
        <b/>
        <sz val="12"/>
        <rFont val="Arial"/>
        <family val="2"/>
      </rPr>
      <t>CHANGE</t>
    </r>
    <r>
      <rPr>
        <sz val="12"/>
        <rFont val="Arial"/>
        <family val="2"/>
      </rPr>
      <t xml:space="preserve"> the expected mini-test average BELOW,  or change the </t>
    </r>
    <r>
      <rPr>
        <b/>
        <sz val="12"/>
        <rFont val="Arial"/>
        <family val="2"/>
      </rPr>
      <t xml:space="preserve">EXTRA CREDIT </t>
    </r>
    <r>
      <rPr>
        <sz val="12"/>
        <rFont val="Arial"/>
        <family val="2"/>
      </rPr>
      <t xml:space="preserve">information </t>
    </r>
    <r>
      <rPr>
        <b/>
        <sz val="12"/>
        <rFont val="Arial"/>
        <family val="2"/>
      </rPr>
      <t>above</t>
    </r>
    <r>
      <rPr>
        <sz val="12"/>
        <rFont val="Arial"/>
        <family val="2"/>
      </rPr>
      <t xml:space="preserve"> in the yellow area:</t>
    </r>
  </si>
  <si>
    <t xml:space="preserve">Assuming you earn the Mini-test, Midterm, and Extra Credit Scores you have entered, </t>
  </si>
  <si>
    <r>
      <t xml:space="preserve">this shows what you will need to </t>
    </r>
    <r>
      <rPr>
        <b/>
        <sz val="10"/>
        <rFont val="Arial"/>
        <family val="2"/>
      </rPr>
      <t>earn on the Final Exam</t>
    </r>
    <r>
      <rPr>
        <sz val="10"/>
        <rFont val="Arial"/>
        <family val="2"/>
      </rPr>
      <t xml:space="preserve"> to get the following Grade in the class:</t>
    </r>
  </si>
  <si>
    <r>
      <t>(</t>
    </r>
    <r>
      <rPr>
        <b/>
        <sz val="10"/>
        <rFont val="Arial"/>
        <family val="2"/>
      </rPr>
      <t>NOTE:</t>
    </r>
    <r>
      <rPr>
        <sz val="10"/>
        <rFont val="Arial"/>
        <family val="2"/>
      </rPr>
      <t xml:space="preserve">  an "n.a." indicates that you cannot earn that grade in the class given your assumptions)</t>
    </r>
  </si>
  <si>
    <t>A (92.6%)</t>
  </si>
  <si>
    <t>A- (89.6%)</t>
  </si>
  <si>
    <t>B+ (86.6%)</t>
  </si>
  <si>
    <t>B (82.6%)</t>
  </si>
  <si>
    <t>B- (79.6%)</t>
  </si>
  <si>
    <t>C+ (76.6%)</t>
  </si>
  <si>
    <t>C (72.6%)</t>
  </si>
  <si>
    <t>C- (69.6%)</t>
  </si>
  <si>
    <t>D+ (66.6%)</t>
  </si>
  <si>
    <t>Midterm exam (actual or expected)</t>
  </si>
  <si>
    <r>
      <t>&lt;--</t>
    </r>
    <r>
      <rPr>
        <b/>
        <sz val="12"/>
        <rFont val="Arial"/>
        <family val="2"/>
      </rPr>
      <t xml:space="preserve"> Enter Expected Midterm Score </t>
    </r>
    <r>
      <rPr>
        <sz val="12"/>
        <rFont val="Arial"/>
        <family val="2"/>
      </rPr>
      <t>(Actual or Expected)</t>
    </r>
  </si>
  <si>
    <r>
      <t xml:space="preserve">&lt;--Enter </t>
    </r>
    <r>
      <rPr>
        <b/>
        <sz val="12"/>
        <rFont val="Arial"/>
        <family val="2"/>
      </rPr>
      <t>Final Exam</t>
    </r>
    <r>
      <rPr>
        <sz val="12"/>
        <rFont val="Arial"/>
        <family val="2"/>
      </rPr>
      <t xml:space="preserve"> Score (Actual or Expected)</t>
    </r>
  </si>
  <si>
    <t>In this table, enter the percent as a</t>
  </si>
  <si>
    <t>whole number (e.g. enter 90% as 90)</t>
  </si>
  <si>
    <t>&lt;-- This is the mini-test score from above.</t>
  </si>
  <si>
    <r>
      <t xml:space="preserve">Expected </t>
    </r>
    <r>
      <rPr>
        <b/>
        <sz val="10"/>
        <rFont val="Arial"/>
        <family val="2"/>
      </rPr>
      <t>FINAL COURSE</t>
    </r>
    <r>
      <rPr>
        <sz val="10"/>
        <rFont val="Arial"/>
        <family val="2"/>
      </rPr>
      <t xml:space="preserve"> Grade with the info so far:</t>
    </r>
  </si>
  <si>
    <r>
      <t xml:space="preserve">Weighted Grade </t>
    </r>
    <r>
      <rPr>
        <b/>
        <sz val="10"/>
        <rFont val="Arial"/>
        <family val="2"/>
      </rPr>
      <t>before</t>
    </r>
    <r>
      <rPr>
        <sz val="10"/>
        <rFont val="Arial"/>
        <family val="2"/>
      </rPr>
      <t xml:space="preserve"> taking the final</t>
    </r>
  </si>
  <si>
    <t>mini*.5</t>
  </si>
  <si>
    <t>mid*.2</t>
  </si>
  <si>
    <t>sum</t>
  </si>
  <si>
    <t>Weighted mini</t>
  </si>
  <si>
    <t>Weighted midterm</t>
  </si>
  <si>
    <t>Total</t>
  </si>
  <si>
    <t>sum + extra credit</t>
  </si>
  <si>
    <t>needed less earned</t>
  </si>
  <si>
    <t>Weighted final needed</t>
  </si>
  <si>
    <t>Grade Wanted</t>
  </si>
  <si>
    <t>THESE intermediate calculations should</t>
  </si>
  <si>
    <t>be HIDDEN from view</t>
  </si>
  <si>
    <t>D (59.6%)</t>
  </si>
  <si>
    <r>
      <t xml:space="preserve">or plan to earn and/or the </t>
    </r>
    <r>
      <rPr>
        <b/>
        <i/>
        <sz val="13"/>
        <rFont val="Arial"/>
        <family val="2"/>
      </rPr>
      <t>extra credit</t>
    </r>
    <r>
      <rPr>
        <b/>
        <sz val="13"/>
        <rFont val="Arial"/>
        <family val="2"/>
      </rPr>
      <t xml:space="preserve"> you </t>
    </r>
    <r>
      <rPr>
        <b/>
        <sz val="13"/>
        <color indexed="10"/>
        <rFont val="Arial"/>
        <family val="2"/>
      </rPr>
      <t>plan</t>
    </r>
    <r>
      <rPr>
        <b/>
        <sz val="13"/>
        <rFont val="Arial"/>
        <family val="2"/>
      </rPr>
      <t xml:space="preserve"> to earn. </t>
    </r>
    <r>
      <rPr>
        <sz val="13"/>
        <rFont val="Arial"/>
        <family val="2"/>
      </rPr>
      <t>Then you can see in this table</t>
    </r>
  </si>
  <si>
    <r>
      <rPr>
        <sz val="13"/>
        <rFont val="Arial"/>
        <family val="2"/>
      </rPr>
      <t xml:space="preserve"> what grade you</t>
    </r>
    <r>
      <rPr>
        <b/>
        <sz val="13"/>
        <rFont val="Arial"/>
        <family val="2"/>
      </rPr>
      <t xml:space="preserve"> WOULD receive IF </t>
    </r>
    <r>
      <rPr>
        <sz val="13"/>
        <rFont val="Arial"/>
        <family val="2"/>
      </rPr>
      <t>you earn the grades you enter below:</t>
    </r>
  </si>
  <si>
    <r>
      <rPr>
        <sz val="13"/>
        <rFont val="Arial"/>
        <family val="2"/>
      </rPr>
      <t>In this table,</t>
    </r>
    <r>
      <rPr>
        <b/>
        <sz val="13"/>
        <rFont val="Arial"/>
        <family val="2"/>
      </rPr>
      <t xml:space="preserve"> you can manually enter a </t>
    </r>
    <r>
      <rPr>
        <b/>
        <i/>
        <sz val="13"/>
        <rFont val="Arial"/>
        <family val="2"/>
      </rPr>
      <t>midterm</t>
    </r>
    <r>
      <rPr>
        <b/>
        <sz val="13"/>
        <rFont val="Arial"/>
        <family val="2"/>
      </rPr>
      <t xml:space="preserve"> and </t>
    </r>
    <r>
      <rPr>
        <b/>
        <i/>
        <sz val="13"/>
        <rFont val="Arial"/>
        <family val="2"/>
      </rPr>
      <t>final exam</t>
    </r>
    <r>
      <rPr>
        <b/>
        <sz val="13"/>
        <rFont val="Arial"/>
        <family val="2"/>
      </rPr>
      <t xml:space="preserve"> grade you have earned </t>
    </r>
  </si>
  <si>
    <r>
      <t xml:space="preserve">Enter the final exam grade (expected or actual) below OR </t>
    </r>
    <r>
      <rPr>
        <b/>
        <sz val="10"/>
        <rFont val="Arial"/>
        <family val="2"/>
      </rPr>
      <t>LEAVE BLANK</t>
    </r>
    <r>
      <rPr>
        <sz val="10"/>
        <rFont val="Arial"/>
        <family val="2"/>
      </rPr>
      <t xml:space="preserve"> and read the next table below for grades:</t>
    </r>
  </si>
  <si>
    <r>
      <t xml:space="preserve">The Table below shows </t>
    </r>
    <r>
      <rPr>
        <b/>
        <sz val="12"/>
        <rFont val="Arial"/>
        <family val="2"/>
      </rPr>
      <t xml:space="preserve">what grade you need to earn on the Final Exam </t>
    </r>
    <r>
      <rPr>
        <sz val="12"/>
        <rFont val="Arial"/>
        <family val="2"/>
      </rPr>
      <t>to earn a particular grade in the Course:</t>
    </r>
  </si>
  <si>
    <t>&lt;--Grade before taking the final</t>
  </si>
  <si>
    <r>
      <t xml:space="preserve">The Grade calculator makes use of information which </t>
    </r>
    <r>
      <rPr>
        <b/>
        <sz val="14"/>
        <rFont val="Calibri"/>
        <family val="2"/>
      </rPr>
      <t>YOU</t>
    </r>
    <r>
      <rPr>
        <sz val="14"/>
        <rFont val="Calibri"/>
        <family val="2"/>
      </rPr>
      <t xml:space="preserve"> enter.  It then lets you know where you stand in the </t>
    </r>
  </si>
  <si>
    <t>Your Current TOTAL mini test score</t>
  </si>
  <si>
    <t>Your Current Mini-test Average</t>
  </si>
  <si>
    <t>&lt;--Insert the final total Mini-test average you assume you will get to the left</t>
  </si>
  <si>
    <t>Here is an alternative view of your grades--</t>
  </si>
  <si>
    <r>
      <rPr>
        <b/>
        <sz val="12"/>
        <rFont val="Arial"/>
        <family val="2"/>
      </rPr>
      <t>A</t>
    </r>
    <r>
      <rPr>
        <b/>
        <sz val="10"/>
        <rFont val="Arial"/>
        <family val="2"/>
      </rPr>
      <t xml:space="preserve"> (92.6%)</t>
    </r>
  </si>
  <si>
    <r>
      <rPr>
        <b/>
        <sz val="12"/>
        <rFont val="Arial"/>
        <family val="2"/>
      </rPr>
      <t>A-</t>
    </r>
    <r>
      <rPr>
        <b/>
        <sz val="10"/>
        <rFont val="Arial"/>
        <family val="2"/>
      </rPr>
      <t xml:space="preserve"> (89.6%)</t>
    </r>
  </si>
  <si>
    <r>
      <rPr>
        <b/>
        <sz val="12"/>
        <rFont val="Arial"/>
        <family val="2"/>
      </rPr>
      <t>B+</t>
    </r>
    <r>
      <rPr>
        <b/>
        <sz val="10"/>
        <rFont val="Arial"/>
        <family val="2"/>
      </rPr>
      <t xml:space="preserve"> (86.6%)</t>
    </r>
  </si>
  <si>
    <r>
      <rPr>
        <b/>
        <sz val="12"/>
        <rFont val="Arial"/>
        <family val="2"/>
      </rPr>
      <t>B-</t>
    </r>
    <r>
      <rPr>
        <b/>
        <sz val="10"/>
        <rFont val="Arial"/>
        <family val="2"/>
      </rPr>
      <t xml:space="preserve"> (79.6%)</t>
    </r>
  </si>
  <si>
    <r>
      <rPr>
        <b/>
        <sz val="12"/>
        <rFont val="Arial"/>
        <family val="2"/>
      </rPr>
      <t xml:space="preserve">C+ </t>
    </r>
    <r>
      <rPr>
        <b/>
        <sz val="10"/>
        <rFont val="Arial"/>
        <family val="2"/>
      </rPr>
      <t>(76.6%)</t>
    </r>
  </si>
  <si>
    <r>
      <rPr>
        <b/>
        <sz val="12"/>
        <rFont val="Arial"/>
        <family val="2"/>
      </rPr>
      <t>C</t>
    </r>
    <r>
      <rPr>
        <b/>
        <sz val="10"/>
        <rFont val="Arial"/>
        <family val="2"/>
      </rPr>
      <t xml:space="preserve"> (72.6%)</t>
    </r>
  </si>
  <si>
    <r>
      <rPr>
        <b/>
        <sz val="12"/>
        <rFont val="Arial"/>
        <family val="2"/>
      </rPr>
      <t xml:space="preserve">C- </t>
    </r>
    <r>
      <rPr>
        <b/>
        <sz val="10"/>
        <rFont val="Arial"/>
        <family val="2"/>
      </rPr>
      <t>(69.6%)</t>
    </r>
  </si>
  <si>
    <r>
      <rPr>
        <b/>
        <sz val="12"/>
        <rFont val="Arial"/>
        <family val="2"/>
      </rPr>
      <t>D+</t>
    </r>
    <r>
      <rPr>
        <b/>
        <sz val="10"/>
        <rFont val="Arial"/>
        <family val="2"/>
      </rPr>
      <t xml:space="preserve"> (66.6%)</t>
    </r>
  </si>
  <si>
    <r>
      <rPr>
        <b/>
        <sz val="12"/>
        <rFont val="Arial"/>
        <family val="2"/>
      </rPr>
      <t xml:space="preserve">D </t>
    </r>
    <r>
      <rPr>
        <b/>
        <sz val="10"/>
        <rFont val="Arial"/>
        <family val="2"/>
      </rPr>
      <t>(59.6%)</t>
    </r>
  </si>
  <si>
    <r>
      <rPr>
        <b/>
        <sz val="12"/>
        <rFont val="Arial"/>
        <family val="2"/>
      </rPr>
      <t>B</t>
    </r>
    <r>
      <rPr>
        <b/>
        <sz val="10"/>
        <rFont val="Arial"/>
        <family val="2"/>
      </rPr>
      <t xml:space="preserve"> (82.6%)</t>
    </r>
  </si>
  <si>
    <t xml:space="preserve">  BUT,</t>
  </si>
  <si>
    <t xml:space="preserve"> number, (e.g., enter 90% as 90)</t>
  </si>
  <si>
    <t>Enter the mini-test score as a whole</t>
  </si>
  <si>
    <r>
      <t xml:space="preserve">Weighted Letter Grade </t>
    </r>
    <r>
      <rPr>
        <b/>
        <sz val="10"/>
        <rFont val="Arial"/>
        <family val="2"/>
      </rPr>
      <t>before</t>
    </r>
    <r>
      <rPr>
        <sz val="10"/>
        <rFont val="Arial"/>
        <family val="2"/>
      </rPr>
      <t xml:space="preserve"> taking the final</t>
    </r>
  </si>
  <si>
    <r>
      <t xml:space="preserve">class.  You can enter </t>
    </r>
    <r>
      <rPr>
        <b/>
        <sz val="14"/>
        <rFont val="Calibri"/>
        <family val="2"/>
      </rPr>
      <t>actual</t>
    </r>
    <r>
      <rPr>
        <sz val="14"/>
        <rFont val="Calibri"/>
        <family val="2"/>
      </rPr>
      <t xml:space="preserve"> grades </t>
    </r>
    <r>
      <rPr>
        <b/>
        <sz val="14"/>
        <rFont val="Calibri"/>
        <family val="2"/>
      </rPr>
      <t>or</t>
    </r>
    <r>
      <rPr>
        <sz val="14"/>
        <rFont val="Calibri"/>
        <family val="2"/>
      </rPr>
      <t xml:space="preserve"> the grades you </t>
    </r>
    <r>
      <rPr>
        <b/>
        <sz val="14"/>
        <rFont val="Calibri"/>
        <family val="2"/>
      </rPr>
      <t>plan</t>
    </r>
    <r>
      <rPr>
        <sz val="14"/>
        <rFont val="Calibri"/>
        <family val="2"/>
      </rPr>
      <t xml:space="preserve"> to earn on the mini-tests, the midterm, the final exam</t>
    </r>
  </si>
  <si>
    <t>First, enter your mini-test scores:</t>
  </si>
  <si>
    <r>
      <t xml:space="preserve">  </t>
    </r>
    <r>
      <rPr>
        <b/>
        <sz val="10"/>
        <rFont val="Arial"/>
        <family val="2"/>
      </rPr>
      <t>ACTUAL or hoped for scores</t>
    </r>
    <r>
      <rPr>
        <sz val="10"/>
        <rFont val="Arial"/>
        <family val="2"/>
      </rPr>
      <t>)</t>
    </r>
  </si>
  <si>
    <r>
      <t xml:space="preserve">If you have </t>
    </r>
    <r>
      <rPr>
        <b/>
        <sz val="11"/>
        <color indexed="60"/>
        <rFont val="Arial"/>
        <family val="2"/>
      </rPr>
      <t xml:space="preserve">missed </t>
    </r>
    <r>
      <rPr>
        <sz val="11"/>
        <color indexed="60"/>
        <rFont val="Arial"/>
        <family val="2"/>
      </rPr>
      <t>a</t>
    </r>
  </si>
  <si>
    <r>
      <t xml:space="preserve">mini-test you </t>
    </r>
    <r>
      <rPr>
        <b/>
        <sz val="11"/>
        <color indexed="60"/>
        <rFont val="Arial"/>
        <family val="2"/>
      </rPr>
      <t xml:space="preserve">MUST </t>
    </r>
  </si>
  <si>
    <r>
      <t xml:space="preserve">will </t>
    </r>
    <r>
      <rPr>
        <b/>
        <u/>
        <sz val="11"/>
        <color indexed="60"/>
        <rFont val="Arial"/>
        <family val="2"/>
      </rPr>
      <t>NOT</t>
    </r>
    <r>
      <rPr>
        <sz val="11"/>
        <color indexed="60"/>
        <rFont val="Arial"/>
        <family val="2"/>
      </rPr>
      <t xml:space="preserve"> be correct.</t>
    </r>
  </si>
  <si>
    <t>Summary Mini-test Info</t>
  </si>
  <si>
    <r>
      <t xml:space="preserve">&lt;--IF you </t>
    </r>
    <r>
      <rPr>
        <b/>
        <sz val="12"/>
        <rFont val="Arial"/>
        <family val="2"/>
      </rPr>
      <t>STOPPED</t>
    </r>
    <r>
      <rPr>
        <sz val="12"/>
        <rFont val="Arial"/>
        <family val="2"/>
      </rPr>
      <t xml:space="preserve"> taking exams NOW,</t>
    </r>
  </si>
  <si>
    <t xml:space="preserve">   e.g., enter Extra Credit as .3 or as 1.5</t>
  </si>
  <si>
    <r>
      <t>Enter the score as a</t>
    </r>
    <r>
      <rPr>
        <b/>
        <sz val="12"/>
        <rFont val="Arial"/>
        <family val="2"/>
      </rPr>
      <t xml:space="preserve"> whole number</t>
    </r>
    <r>
      <rPr>
        <sz val="12"/>
        <rFont val="Arial"/>
        <family val="2"/>
      </rPr>
      <t>,</t>
    </r>
  </si>
  <si>
    <t>&lt;--current mini-test average</t>
  </si>
  <si>
    <r>
      <t xml:space="preserve">&lt;--Your grade based </t>
    </r>
    <r>
      <rPr>
        <b/>
        <i/>
        <u/>
        <sz val="12"/>
        <color indexed="51"/>
        <rFont val="Arial"/>
        <family val="2"/>
      </rPr>
      <t>ONLY</t>
    </r>
    <r>
      <rPr>
        <b/>
        <sz val="12"/>
        <color indexed="51"/>
        <rFont val="Arial"/>
        <family val="2"/>
      </rPr>
      <t xml:space="preserve"> on these Mini-tests:</t>
    </r>
  </si>
  <si>
    <r>
      <t xml:space="preserve">&lt;-- </t>
    </r>
    <r>
      <rPr>
        <b/>
        <sz val="12"/>
        <rFont val="Arial"/>
        <family val="2"/>
      </rPr>
      <t>Enter Actual or Expected Extra Credit Score</t>
    </r>
  </si>
  <si>
    <t>Mini-test average PLUS Extra Credit =</t>
  </si>
  <si>
    <t>&lt;--Your grade with Mini-tests and Extra Credit ONLY:</t>
  </si>
  <si>
    <r>
      <rPr>
        <b/>
        <sz val="12"/>
        <rFont val="Arial"/>
        <family val="2"/>
      </rPr>
      <t>Step 1 Mini-test Scores:</t>
    </r>
    <r>
      <rPr>
        <sz val="12"/>
        <rFont val="Arial"/>
        <family val="2"/>
      </rPr>
      <t xml:space="preserve">  ENTER THE </t>
    </r>
    <r>
      <rPr>
        <b/>
        <sz val="12"/>
        <rFont val="Arial"/>
        <family val="2"/>
      </rPr>
      <t>PERCENT</t>
    </r>
    <r>
      <rPr>
        <sz val="12"/>
        <rFont val="Arial"/>
        <family val="2"/>
      </rPr>
      <t xml:space="preserve"> CORRECT FOR EACH MINI TEST </t>
    </r>
  </si>
  <si>
    <r>
      <t xml:space="preserve">Extra Credit Points </t>
    </r>
    <r>
      <rPr>
        <b/>
        <sz val="10"/>
        <rFont val="Arial"/>
        <family val="2"/>
      </rPr>
      <t>(from above)</t>
    </r>
  </si>
  <si>
    <t>STEP 3:   Manually Enter the Midterm grade you have</t>
  </si>
  <si>
    <t>actually earned (OR expect to earn):</t>
  </si>
  <si>
    <t>STEP 4:  Manually Enter the Final Exam Grade</t>
  </si>
  <si>
    <r>
      <t>Look in the TABLE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below to see what you need to earn on the </t>
    </r>
    <r>
      <rPr>
        <b/>
        <sz val="12"/>
        <rFont val="Arial"/>
        <family val="2"/>
      </rPr>
      <t>final exam</t>
    </r>
    <r>
      <rPr>
        <sz val="12"/>
        <rFont val="Arial"/>
        <family val="2"/>
      </rPr>
      <t xml:space="preserve">, based on </t>
    </r>
  </si>
  <si>
    <t>the information you provided above for the mini-tests, the midterm exam, and the extra credit above.</t>
  </si>
  <si>
    <t xml:space="preserve">you indicated </t>
  </si>
  <si>
    <t>you indicated</t>
  </si>
  <si>
    <r>
      <t xml:space="preserve">plus </t>
    </r>
    <r>
      <rPr>
        <b/>
        <sz val="12"/>
        <rFont val="Arial"/>
        <family val="2"/>
      </rPr>
      <t>Extra Credit</t>
    </r>
    <r>
      <rPr>
        <sz val="12"/>
        <rFont val="Arial"/>
        <family val="2"/>
      </rPr>
      <t xml:space="preserve"> as</t>
    </r>
  </si>
  <si>
    <r>
      <t xml:space="preserve">IF you have entered a score for the Mini-tests, Midterm, Final Exam, </t>
    </r>
    <r>
      <rPr>
        <b/>
        <sz val="12"/>
        <color indexed="56"/>
        <rFont val="Arial"/>
        <family val="2"/>
      </rPr>
      <t>and</t>
    </r>
    <r>
      <rPr>
        <sz val="12"/>
        <color indexed="56"/>
        <rFont val="Arial"/>
        <family val="2"/>
      </rPr>
      <t xml:space="preserve"> Extra credit above,  </t>
    </r>
  </si>
  <si>
    <t>then continue to below to see what you need to earn on the final to get a particular grade in the class.</t>
  </si>
  <si>
    <r>
      <t xml:space="preserve">If you have </t>
    </r>
    <r>
      <rPr>
        <b/>
        <sz val="12"/>
        <color indexed="56"/>
        <rFont val="Arial"/>
        <family val="2"/>
      </rPr>
      <t>only</t>
    </r>
    <r>
      <rPr>
        <sz val="12"/>
        <color indexed="56"/>
        <rFont val="Arial"/>
        <family val="2"/>
      </rPr>
      <t xml:space="preserve"> entered the Mini-tests, Midterm and  Extra Credit % above (</t>
    </r>
    <r>
      <rPr>
        <b/>
        <sz val="12"/>
        <color indexed="56"/>
        <rFont val="Arial"/>
        <family val="2"/>
      </rPr>
      <t>NOT THE FINAL EXAM SCORE</t>
    </r>
    <r>
      <rPr>
        <sz val="12"/>
        <color indexed="56"/>
        <rFont val="Arial"/>
        <family val="2"/>
      </rPr>
      <t xml:space="preserve">), </t>
    </r>
  </si>
  <si>
    <t xml:space="preserve"> See what you need to earn on the FINAL EXAM to get any grade in the class:</t>
  </si>
  <si>
    <r>
      <t xml:space="preserve">  </t>
    </r>
    <r>
      <rPr>
        <b/>
        <sz val="12"/>
        <rFont val="Arial"/>
        <family val="2"/>
      </rPr>
      <t>this</t>
    </r>
    <r>
      <rPr>
        <sz val="12"/>
        <rFont val="Arial"/>
        <family val="2"/>
      </rPr>
      <t xml:space="preserve"> is the grade you would earn in the class.</t>
    </r>
  </si>
  <si>
    <t>STEP 2:  Enter EXTRA CREDIT POINTS:</t>
  </si>
  <si>
    <t>Extra Credit Points (Actual or Planned to earn):</t>
  </si>
  <si>
    <t>2018 Fall Grade Calculator for MKTG 25010: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</si>
</sst>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%"/>
    <numFmt numFmtId="165" formatCode="0.0"/>
    <numFmt numFmtId="166" formatCode="0.0000%"/>
    <numFmt numFmtId="167" formatCode="0.0000000000000000%"/>
    <numFmt numFmtId="168" formatCode="0.000000000000000%"/>
  </numFmts>
  <fonts count="5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sz val="12"/>
      <color indexed="17"/>
      <name val="Arial"/>
      <family val="2"/>
    </font>
    <font>
      <sz val="12"/>
      <name val="Calibri"/>
      <family val="2"/>
    </font>
    <font>
      <b/>
      <sz val="12"/>
      <color indexed="51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color indexed="56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3"/>
      <name val="Arial"/>
      <family val="2"/>
    </font>
    <font>
      <b/>
      <sz val="13"/>
      <color indexed="10"/>
      <name val="Arial"/>
      <family val="2"/>
    </font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b/>
      <i/>
      <u/>
      <sz val="12"/>
      <color indexed="5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indexed="60"/>
      <name val="Arial"/>
      <family val="2"/>
    </font>
    <font>
      <b/>
      <sz val="11"/>
      <color indexed="60"/>
      <name val="Arial"/>
      <family val="2"/>
    </font>
    <font>
      <b/>
      <u/>
      <sz val="11"/>
      <color indexed="6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Arial"/>
      <family val="2"/>
    </font>
    <font>
      <b/>
      <sz val="12"/>
      <color rgb="FFFFC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7" fillId="30" borderId="0" applyNumberFormat="0" applyBorder="0" applyAlignment="0" applyProtection="0"/>
    <xf numFmtId="0" fontId="38" fillId="31" borderId="52" applyNumberFormat="0" applyAlignment="0" applyProtection="0"/>
    <xf numFmtId="0" fontId="39" fillId="32" borderId="53" applyNumberFormat="0" applyAlignment="0" applyProtection="0"/>
    <xf numFmtId="0" fontId="40" fillId="0" borderId="0" applyNumberFormat="0" applyFill="0" applyBorder="0" applyAlignment="0" applyProtection="0"/>
    <xf numFmtId="0" fontId="41" fillId="33" borderId="0" applyNumberFormat="0" applyBorder="0" applyAlignment="0" applyProtection="0"/>
    <xf numFmtId="0" fontId="42" fillId="0" borderId="54" applyNumberFormat="0" applyFill="0" applyAlignment="0" applyProtection="0"/>
    <xf numFmtId="0" fontId="43" fillId="0" borderId="55" applyNumberFormat="0" applyFill="0" applyAlignment="0" applyProtection="0"/>
    <xf numFmtId="0" fontId="44" fillId="0" borderId="56" applyNumberFormat="0" applyFill="0" applyAlignment="0" applyProtection="0"/>
    <xf numFmtId="0" fontId="44" fillId="0" borderId="0" applyNumberFormat="0" applyFill="0" applyBorder="0" applyAlignment="0" applyProtection="0"/>
    <xf numFmtId="0" fontId="45" fillId="34" borderId="52" applyNumberFormat="0" applyAlignment="0" applyProtection="0"/>
    <xf numFmtId="0" fontId="46" fillId="0" borderId="57" applyNumberFormat="0" applyFill="0" applyAlignment="0" applyProtection="0"/>
    <xf numFmtId="0" fontId="47" fillId="35" borderId="0" applyNumberFormat="0" applyBorder="0" applyAlignment="0" applyProtection="0"/>
    <xf numFmtId="0" fontId="26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35" fillId="0" borderId="0"/>
    <xf numFmtId="0" fontId="48" fillId="0" borderId="0"/>
    <xf numFmtId="0" fontId="35" fillId="36" borderId="58" applyNumberFormat="0" applyFont="0" applyAlignment="0" applyProtection="0"/>
    <xf numFmtId="0" fontId="35" fillId="36" borderId="58" applyNumberFormat="0" applyFont="0" applyAlignment="0" applyProtection="0"/>
    <xf numFmtId="0" fontId="49" fillId="31" borderId="59" applyNumberForma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60" applyNumberFormat="0" applyFill="0" applyAlignment="0" applyProtection="0"/>
    <xf numFmtId="0" fontId="52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164" fontId="2" fillId="0" borderId="0" xfId="49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left"/>
    </xf>
    <xf numFmtId="9" fontId="2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right"/>
    </xf>
    <xf numFmtId="9" fontId="2" fillId="0" borderId="0" xfId="49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0" xfId="49" applyNumberFormat="1" applyFont="1" applyBorder="1" applyAlignment="1">
      <alignment horizontal="center"/>
    </xf>
    <xf numFmtId="164" fontId="2" fillId="0" borderId="2" xfId="49" applyNumberFormat="1" applyFont="1" applyBorder="1" applyAlignment="1">
      <alignment horizontal="center"/>
    </xf>
    <xf numFmtId="164" fontId="2" fillId="0" borderId="7" xfId="49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0" fillId="0" borderId="1" xfId="49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9" fontId="2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2" fillId="0" borderId="13" xfId="0" applyFont="1" applyBorder="1" applyAlignment="1">
      <alignment horizontal="center"/>
    </xf>
    <xf numFmtId="9" fontId="0" fillId="0" borderId="0" xfId="0" applyNumberFormat="1"/>
    <xf numFmtId="9" fontId="2" fillId="2" borderId="14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0" fillId="0" borderId="0" xfId="0" applyBorder="1"/>
    <xf numFmtId="9" fontId="2" fillId="0" borderId="7" xfId="0" applyNumberFormat="1" applyFont="1" applyBorder="1" applyAlignment="1">
      <alignment horizontal="center"/>
    </xf>
    <xf numFmtId="0" fontId="1" fillId="0" borderId="0" xfId="0" applyFont="1"/>
    <xf numFmtId="164" fontId="2" fillId="0" borderId="1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0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0" fillId="0" borderId="4" xfId="0" applyBorder="1"/>
    <xf numFmtId="0" fontId="2" fillId="0" borderId="1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2" borderId="20" xfId="0" applyNumberFormat="1" applyFont="1" applyFill="1" applyBorder="1" applyAlignment="1" applyProtection="1">
      <alignment horizontal="center"/>
      <protection locked="0"/>
    </xf>
    <xf numFmtId="0" fontId="0" fillId="0" borderId="21" xfId="0" applyBorder="1"/>
    <xf numFmtId="164" fontId="0" fillId="0" borderId="22" xfId="49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0" fontId="6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9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9" fontId="2" fillId="2" borderId="7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0" fillId="0" borderId="0" xfId="49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9" fontId="2" fillId="0" borderId="19" xfId="49" applyFont="1" applyBorder="1" applyAlignment="1">
      <alignment horizontal="center"/>
    </xf>
    <xf numFmtId="164" fontId="2" fillId="0" borderId="26" xfId="49" applyNumberFormat="1" applyFont="1" applyBorder="1" applyAlignment="1">
      <alignment horizontal="center"/>
    </xf>
    <xf numFmtId="9" fontId="2" fillId="0" borderId="12" xfId="0" applyNumberFormat="1" applyFont="1" applyBorder="1" applyAlignment="1">
      <alignment horizontal="center"/>
    </xf>
    <xf numFmtId="9" fontId="2" fillId="0" borderId="27" xfId="0" applyNumberFormat="1" applyFont="1" applyBorder="1" applyAlignment="1">
      <alignment horizontal="center"/>
    </xf>
    <xf numFmtId="9" fontId="2" fillId="0" borderId="28" xfId="49" applyFont="1" applyBorder="1" applyAlignment="1">
      <alignment horizontal="center"/>
    </xf>
    <xf numFmtId="10" fontId="2" fillId="0" borderId="29" xfId="0" applyNumberFormat="1" applyFont="1" applyBorder="1" applyAlignment="1">
      <alignment horizontal="center"/>
    </xf>
    <xf numFmtId="9" fontId="2" fillId="0" borderId="30" xfId="0" applyNumberFormat="1" applyFont="1" applyBorder="1" applyAlignment="1">
      <alignment horizontal="center"/>
    </xf>
    <xf numFmtId="10" fontId="2" fillId="0" borderId="31" xfId="0" applyNumberFormat="1" applyFont="1" applyBorder="1" applyAlignment="1">
      <alignment horizontal="center"/>
    </xf>
    <xf numFmtId="0" fontId="8" fillId="0" borderId="0" xfId="0" applyFont="1" applyBorder="1"/>
    <xf numFmtId="9" fontId="2" fillId="3" borderId="32" xfId="0" applyNumberFormat="1" applyFont="1" applyFill="1" applyBorder="1" applyAlignment="1">
      <alignment horizontal="center"/>
    </xf>
    <xf numFmtId="0" fontId="4" fillId="3" borderId="33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center"/>
    </xf>
    <xf numFmtId="0" fontId="2" fillId="3" borderId="34" xfId="0" applyFont="1" applyFill="1" applyBorder="1"/>
    <xf numFmtId="0" fontId="3" fillId="4" borderId="0" xfId="0" applyFont="1" applyFill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2" xfId="0" applyFont="1" applyBorder="1"/>
    <xf numFmtId="0" fontId="16" fillId="0" borderId="12" xfId="0" applyFont="1" applyBorder="1" applyAlignment="1">
      <alignment horizontal="center"/>
    </xf>
    <xf numFmtId="0" fontId="16" fillId="0" borderId="29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35" xfId="0" applyFont="1" applyBorder="1"/>
    <xf numFmtId="0" fontId="16" fillId="0" borderId="30" xfId="0" applyFont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/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29" xfId="0" applyBorder="1"/>
    <xf numFmtId="0" fontId="0" fillId="0" borderId="35" xfId="0" applyBorder="1"/>
    <xf numFmtId="0" fontId="0" fillId="0" borderId="31" xfId="0" applyBorder="1"/>
    <xf numFmtId="0" fontId="3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4" fillId="0" borderId="38" xfId="0" applyFont="1" applyBorder="1" applyAlignment="1" applyProtection="1">
      <alignment horizontal="center"/>
      <protection locked="0"/>
    </xf>
    <xf numFmtId="0" fontId="3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41" xfId="0" applyFont="1" applyBorder="1" applyAlignment="1" applyProtection="1">
      <alignment horizontal="center"/>
      <protection locked="0"/>
    </xf>
    <xf numFmtId="0" fontId="17" fillId="5" borderId="0" xfId="0" applyFont="1" applyFill="1"/>
    <xf numFmtId="0" fontId="4" fillId="5" borderId="0" xfId="0" applyFont="1" applyFill="1"/>
    <xf numFmtId="10" fontId="2" fillId="0" borderId="12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31" xfId="0" applyFont="1" applyBorder="1"/>
    <xf numFmtId="0" fontId="18" fillId="0" borderId="0" xfId="0" applyFont="1" applyBorder="1" applyAlignment="1">
      <alignment horizontal="left"/>
    </xf>
    <xf numFmtId="0" fontId="2" fillId="0" borderId="0" xfId="0" applyFont="1" applyBorder="1"/>
    <xf numFmtId="0" fontId="11" fillId="0" borderId="3" xfId="0" applyFont="1" applyBorder="1"/>
    <xf numFmtId="0" fontId="11" fillId="0" borderId="11" xfId="0" applyFont="1" applyBorder="1" applyAlignment="1">
      <alignment horizontal="right"/>
    </xf>
    <xf numFmtId="0" fontId="8" fillId="0" borderId="42" xfId="0" applyFont="1" applyBorder="1" applyAlignment="1">
      <alignment horizontal="left"/>
    </xf>
    <xf numFmtId="10" fontId="8" fillId="0" borderId="14" xfId="0" applyNumberFormat="1" applyFont="1" applyBorder="1" applyAlignment="1">
      <alignment horizontal="center"/>
    </xf>
    <xf numFmtId="164" fontId="8" fillId="0" borderId="20" xfId="49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7" fillId="0" borderId="0" xfId="0" applyFont="1"/>
    <xf numFmtId="9" fontId="2" fillId="3" borderId="12" xfId="0" applyNumberFormat="1" applyFont="1" applyFill="1" applyBorder="1" applyAlignment="1">
      <alignment horizontal="center"/>
    </xf>
    <xf numFmtId="9" fontId="2" fillId="3" borderId="29" xfId="49" applyFont="1" applyFill="1" applyBorder="1" applyAlignment="1">
      <alignment horizontal="center"/>
    </xf>
    <xf numFmtId="0" fontId="4" fillId="3" borderId="0" xfId="0" applyFont="1" applyFill="1" applyBorder="1"/>
    <xf numFmtId="9" fontId="2" fillId="3" borderId="0" xfId="0" applyNumberFormat="1" applyFont="1" applyFill="1" applyBorder="1" applyAlignment="1">
      <alignment horizontal="center"/>
    </xf>
    <xf numFmtId="9" fontId="2" fillId="3" borderId="35" xfId="49" applyFont="1" applyFill="1" applyBorder="1" applyAlignment="1">
      <alignment horizontal="center"/>
    </xf>
    <xf numFmtId="0" fontId="4" fillId="3" borderId="5" xfId="0" applyFont="1" applyFill="1" applyBorder="1"/>
    <xf numFmtId="0" fontId="19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11" fillId="0" borderId="19" xfId="0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49" fontId="12" fillId="0" borderId="27" xfId="0" applyNumberFormat="1" applyFont="1" applyBorder="1"/>
    <xf numFmtId="0" fontId="11" fillId="0" borderId="0" xfId="0" applyFont="1" applyBorder="1" applyAlignment="1">
      <alignment horizontal="right"/>
    </xf>
    <xf numFmtId="0" fontId="20" fillId="0" borderId="6" xfId="0" applyFont="1" applyBorder="1" applyAlignment="1">
      <alignment horizontal="left"/>
    </xf>
    <xf numFmtId="164" fontId="7" fillId="0" borderId="14" xfId="0" applyNumberFormat="1" applyFont="1" applyBorder="1" applyAlignment="1">
      <alignment horizontal="center"/>
    </xf>
    <xf numFmtId="164" fontId="4" fillId="0" borderId="26" xfId="49" applyNumberFormat="1" applyFont="1" applyBorder="1" applyAlignment="1">
      <alignment horizontal="center"/>
    </xf>
    <xf numFmtId="0" fontId="7" fillId="0" borderId="42" xfId="0" applyFont="1" applyBorder="1" applyAlignment="1">
      <alignment horizontal="left"/>
    </xf>
    <xf numFmtId="0" fontId="7" fillId="0" borderId="0" xfId="0" applyFont="1" applyFill="1" applyBorder="1"/>
    <xf numFmtId="164" fontId="6" fillId="0" borderId="43" xfId="49" applyNumberFormat="1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164" fontId="7" fillId="0" borderId="0" xfId="0" applyNumberFormat="1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right"/>
    </xf>
    <xf numFmtId="0" fontId="7" fillId="0" borderId="44" xfId="0" applyFont="1" applyBorder="1"/>
    <xf numFmtId="10" fontId="8" fillId="3" borderId="14" xfId="0" applyNumberFormat="1" applyFont="1" applyFill="1" applyBorder="1" applyAlignment="1">
      <alignment horizontal="center"/>
    </xf>
    <xf numFmtId="164" fontId="8" fillId="3" borderId="20" xfId="49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2" fontId="0" fillId="0" borderId="0" xfId="0" applyNumberFormat="1" applyBorder="1" applyAlignment="1">
      <alignment horizontal="center"/>
    </xf>
    <xf numFmtId="167" fontId="0" fillId="0" borderId="0" xfId="0" applyNumberFormat="1"/>
    <xf numFmtId="10" fontId="0" fillId="0" borderId="0" xfId="49" applyNumberFormat="1" applyFont="1"/>
    <xf numFmtId="164" fontId="0" fillId="0" borderId="0" xfId="0" applyNumberFormat="1" applyAlignment="1">
      <alignment horizontal="center"/>
    </xf>
    <xf numFmtId="164" fontId="0" fillId="0" borderId="0" xfId="49" applyNumberFormat="1" applyFont="1" applyAlignment="1">
      <alignment horizontal="center"/>
    </xf>
    <xf numFmtId="0" fontId="4" fillId="0" borderId="45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22" fillId="0" borderId="12" xfId="0" applyFont="1" applyBorder="1"/>
    <xf numFmtId="9" fontId="23" fillId="0" borderId="12" xfId="0" applyNumberFormat="1" applyFont="1" applyBorder="1" applyAlignment="1">
      <alignment horizontal="center"/>
    </xf>
    <xf numFmtId="9" fontId="23" fillId="0" borderId="29" xfId="49" applyFont="1" applyBorder="1" applyAlignment="1">
      <alignment horizontal="center"/>
    </xf>
    <xf numFmtId="0" fontId="22" fillId="0" borderId="0" xfId="0" applyFont="1" applyBorder="1"/>
    <xf numFmtId="9" fontId="23" fillId="0" borderId="0" xfId="0" applyNumberFormat="1" applyFont="1" applyBorder="1" applyAlignment="1">
      <alignment horizontal="center"/>
    </xf>
    <xf numFmtId="9" fontId="23" fillId="0" borderId="35" xfId="49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165" fontId="0" fillId="0" borderId="0" xfId="0" applyNumberFormat="1"/>
    <xf numFmtId="168" fontId="2" fillId="0" borderId="0" xfId="0" applyNumberFormat="1" applyFont="1" applyFill="1" applyBorder="1"/>
    <xf numFmtId="0" fontId="27" fillId="0" borderId="5" xfId="0" applyFont="1" applyBorder="1"/>
    <xf numFmtId="0" fontId="27" fillId="0" borderId="11" xfId="0" applyFont="1" applyBorder="1"/>
    <xf numFmtId="0" fontId="27" fillId="0" borderId="6" xfId="0" applyFont="1" applyBorder="1"/>
    <xf numFmtId="0" fontId="6" fillId="0" borderId="0" xfId="0" applyFont="1"/>
    <xf numFmtId="0" fontId="2" fillId="37" borderId="3" xfId="0" applyFont="1" applyFill="1" applyBorder="1"/>
    <xf numFmtId="0" fontId="2" fillId="37" borderId="0" xfId="0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left"/>
    </xf>
    <xf numFmtId="0" fontId="7" fillId="0" borderId="48" xfId="0" applyFont="1" applyBorder="1" applyAlignment="1">
      <alignment horizontal="right"/>
    </xf>
    <xf numFmtId="0" fontId="7" fillId="0" borderId="49" xfId="0" applyFont="1" applyBorder="1" applyAlignment="1">
      <alignment horizontal="right"/>
    </xf>
    <xf numFmtId="10" fontId="4" fillId="0" borderId="50" xfId="0" applyNumberFormat="1" applyFont="1" applyBorder="1" applyAlignment="1">
      <alignment horizontal="left"/>
    </xf>
    <xf numFmtId="10" fontId="7" fillId="0" borderId="34" xfId="0" applyNumberFormat="1" applyFont="1" applyBorder="1" applyAlignment="1">
      <alignment horizontal="center"/>
    </xf>
    <xf numFmtId="0" fontId="8" fillId="0" borderId="5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10" fontId="7" fillId="0" borderId="32" xfId="0" applyNumberFormat="1" applyFont="1" applyBorder="1" applyAlignment="1">
      <alignment horizontal="center"/>
    </xf>
    <xf numFmtId="164" fontId="6" fillId="0" borderId="30" xfId="49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left"/>
    </xf>
    <xf numFmtId="0" fontId="5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17" fillId="5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1" fillId="39" borderId="0" xfId="0" applyFont="1" applyFill="1"/>
    <xf numFmtId="10" fontId="2" fillId="40" borderId="0" xfId="49" applyNumberFormat="1" applyFont="1" applyFill="1" applyBorder="1" applyAlignment="1">
      <alignment horizontal="center"/>
    </xf>
    <xf numFmtId="0" fontId="1" fillId="40" borderId="0" xfId="0" applyFont="1" applyFill="1"/>
    <xf numFmtId="0" fontId="0" fillId="40" borderId="0" xfId="0" applyFill="1"/>
    <xf numFmtId="0" fontId="1" fillId="40" borderId="0" xfId="0" applyFont="1" applyFill="1" applyAlignment="1">
      <alignment horizontal="center"/>
    </xf>
    <xf numFmtId="164" fontId="4" fillId="0" borderId="0" xfId="49" applyNumberFormat="1" applyFont="1" applyBorder="1" applyAlignment="1">
      <alignment horizontal="center"/>
    </xf>
    <xf numFmtId="0" fontId="4" fillId="0" borderId="61" xfId="0" applyFont="1" applyBorder="1" applyAlignment="1">
      <alignment horizontal="left"/>
    </xf>
    <xf numFmtId="166" fontId="2" fillId="0" borderId="62" xfId="0" applyNumberFormat="1" applyFont="1" applyBorder="1" applyAlignment="1">
      <alignment horizontal="center"/>
    </xf>
    <xf numFmtId="165" fontId="2" fillId="2" borderId="63" xfId="0" applyNumberFormat="1" applyFont="1" applyFill="1" applyBorder="1" applyAlignment="1" applyProtection="1">
      <alignment horizontal="center"/>
      <protection locked="0"/>
    </xf>
    <xf numFmtId="0" fontId="4" fillId="40" borderId="0" xfId="0" applyFont="1" applyFill="1"/>
    <xf numFmtId="9" fontId="2" fillId="40" borderId="0" xfId="0" applyNumberFormat="1" applyFont="1" applyFill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164" fontId="8" fillId="0" borderId="20" xfId="49" applyNumberFormat="1" applyFont="1" applyBorder="1" applyAlignment="1" applyProtection="1">
      <alignment horizontal="center"/>
    </xf>
    <xf numFmtId="165" fontId="2" fillId="41" borderId="20" xfId="0" applyNumberFormat="1" applyFont="1" applyFill="1" applyBorder="1" applyAlignment="1" applyProtection="1">
      <alignment horizont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9" fontId="31" fillId="41" borderId="19" xfId="0" applyNumberFormat="1" applyFont="1" applyFill="1" applyBorder="1" applyAlignment="1">
      <alignment horizontal="center"/>
    </xf>
    <xf numFmtId="164" fontId="54" fillId="38" borderId="19" xfId="0" applyNumberFormat="1" applyFont="1" applyFill="1" applyBorder="1" applyAlignment="1">
      <alignment horizontal="center"/>
    </xf>
    <xf numFmtId="9" fontId="2" fillId="41" borderId="0" xfId="49" applyFont="1" applyFill="1" applyBorder="1" applyAlignment="1">
      <alignment horizontal="center"/>
    </xf>
  </cellXfs>
  <cellStyles count="6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2 2" xfId="38"/>
    <cellStyle name="Normal 2 2 2" xfId="39"/>
    <cellStyle name="Normal 2 3" xfId="40"/>
    <cellStyle name="Normal 3" xfId="41"/>
    <cellStyle name="Normal 4" xfId="42"/>
    <cellStyle name="Normal 4 2" xfId="43"/>
    <cellStyle name="Normal 5" xfId="44"/>
    <cellStyle name="Normal 6" xfId="45"/>
    <cellStyle name="Note 2" xfId="46"/>
    <cellStyle name="Note 3" xfId="47"/>
    <cellStyle name="Output" xfId="48" builtinId="21" customBuiltin="1"/>
    <cellStyle name="Percent" xfId="49" builtinId="5"/>
    <cellStyle name="Percent 2" xfId="50"/>
    <cellStyle name="Percent 2 2" xfId="51"/>
    <cellStyle name="Percent 3" xfId="52"/>
    <cellStyle name="Percent 4" xfId="53"/>
    <cellStyle name="Percent 5" xfId="54"/>
    <cellStyle name="Percent 5 2" xfId="55"/>
    <cellStyle name="Percent 6" xfId="56"/>
    <cellStyle name="Percent 6 2" xfId="57"/>
    <cellStyle name="Title" xfId="58" builtinId="15" customBuiltin="1"/>
    <cellStyle name="Total" xfId="59" builtinId="25" customBuiltin="1"/>
    <cellStyle name="Warning Text" xfId="60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abSelected="1" zoomScale="80" zoomScaleNormal="80" workbookViewId="0">
      <selection activeCell="C12" sqref="C12"/>
    </sheetView>
  </sheetViews>
  <sheetFormatPr defaultRowHeight="12.75" x14ac:dyDescent="0.2"/>
  <cols>
    <col min="1" max="1" width="40.7109375" customWidth="1"/>
    <col min="2" max="2" width="26.5703125" customWidth="1"/>
    <col min="3" max="3" width="27.5703125" style="1" customWidth="1"/>
    <col min="4" max="4" width="32.42578125" customWidth="1"/>
    <col min="5" max="5" width="16" customWidth="1"/>
    <col min="6" max="6" width="15.5703125" customWidth="1"/>
    <col min="7" max="7" width="13.85546875" customWidth="1"/>
    <col min="8" max="8" width="12.7109375" style="1" hidden="1" customWidth="1"/>
    <col min="9" max="9" width="12.5703125" hidden="1" customWidth="1"/>
    <col min="10" max="10" width="14.28515625" hidden="1" customWidth="1"/>
    <col min="11" max="11" width="0" hidden="1" customWidth="1"/>
    <col min="12" max="12" width="9.7109375" hidden="1" customWidth="1"/>
    <col min="13" max="14" width="0" hidden="1" customWidth="1"/>
  </cols>
  <sheetData>
    <row r="1" spans="1:8" ht="18" customHeight="1" x14ac:dyDescent="0.25">
      <c r="A1" s="189" t="s">
        <v>179</v>
      </c>
    </row>
    <row r="2" spans="1:8" ht="18" customHeight="1" x14ac:dyDescent="0.25">
      <c r="A2" s="189"/>
    </row>
    <row r="3" spans="1:8" s="89" customFormat="1" ht="15" customHeight="1" x14ac:dyDescent="0.3">
      <c r="A3" s="171" t="s">
        <v>128</v>
      </c>
      <c r="B3" s="91"/>
      <c r="C3" s="92"/>
      <c r="D3" s="93"/>
      <c r="H3" s="90"/>
    </row>
    <row r="4" spans="1:8" s="89" customFormat="1" ht="15" customHeight="1" x14ac:dyDescent="0.3">
      <c r="A4" s="172" t="s">
        <v>147</v>
      </c>
      <c r="B4" s="94"/>
      <c r="C4" s="95"/>
      <c r="D4" s="96"/>
      <c r="H4" s="90"/>
    </row>
    <row r="5" spans="1:8" s="89" customFormat="1" ht="15" customHeight="1" x14ac:dyDescent="0.3">
      <c r="A5" s="173" t="s">
        <v>78</v>
      </c>
      <c r="B5" s="97"/>
      <c r="C5" s="98"/>
      <c r="D5" s="99"/>
      <c r="H5" s="90"/>
    </row>
    <row r="7" spans="1:8" s="2" customFormat="1" ht="15.75" x14ac:dyDescent="0.25">
      <c r="A7" s="2" t="s">
        <v>162</v>
      </c>
      <c r="C7" s="3"/>
      <c r="H7" s="3"/>
    </row>
    <row r="8" spans="1:8" s="2" customFormat="1" ht="15.75" x14ac:dyDescent="0.25">
      <c r="B8" s="55" t="s">
        <v>58</v>
      </c>
      <c r="C8" s="7" t="s">
        <v>54</v>
      </c>
    </row>
    <row r="9" spans="1:8" s="2" customFormat="1" ht="15.75" thickBot="1" x14ac:dyDescent="0.25">
      <c r="C9" s="3" t="s">
        <v>52</v>
      </c>
      <c r="D9" s="190" t="s">
        <v>148</v>
      </c>
      <c r="F9" s="10" t="s">
        <v>13</v>
      </c>
      <c r="G9" s="4" t="s">
        <v>47</v>
      </c>
    </row>
    <row r="10" spans="1:8" s="2" customFormat="1" ht="16.5" thickTop="1" x14ac:dyDescent="0.25">
      <c r="A10" s="105" t="s">
        <v>70</v>
      </c>
      <c r="B10" s="106" t="s">
        <v>51</v>
      </c>
      <c r="C10" s="107" t="s">
        <v>53</v>
      </c>
      <c r="D10" s="174" t="s">
        <v>145</v>
      </c>
      <c r="E10"/>
      <c r="F10" s="28" t="s">
        <v>14</v>
      </c>
      <c r="G10" s="5" t="s">
        <v>48</v>
      </c>
    </row>
    <row r="11" spans="1:8" s="2" customFormat="1" ht="16.5" thickBot="1" x14ac:dyDescent="0.3">
      <c r="A11" s="108" t="s">
        <v>71</v>
      </c>
      <c r="B11" s="109" t="s">
        <v>3</v>
      </c>
      <c r="C11" s="110" t="s">
        <v>31</v>
      </c>
      <c r="D11" s="174" t="s">
        <v>144</v>
      </c>
      <c r="E11"/>
      <c r="F11" s="28" t="s">
        <v>15</v>
      </c>
      <c r="G11" s="5" t="s">
        <v>17</v>
      </c>
    </row>
    <row r="12" spans="1:8" s="2" customFormat="1" ht="16.5" thickTop="1" thickBot="1" x14ac:dyDescent="0.25">
      <c r="A12" s="100" t="s">
        <v>18</v>
      </c>
      <c r="B12" s="19">
        <f t="shared" ref="B12:B24" si="0">(0.7692%*10)*0.5</f>
        <v>3.8460000000000001E-2</v>
      </c>
      <c r="C12" s="65">
        <v>1</v>
      </c>
      <c r="D12" t="s">
        <v>50</v>
      </c>
      <c r="E12"/>
      <c r="F12" s="32" t="s">
        <v>16</v>
      </c>
      <c r="G12" s="21" t="s">
        <v>49</v>
      </c>
    </row>
    <row r="13" spans="1:8" s="2" customFormat="1" ht="15" x14ac:dyDescent="0.2">
      <c r="A13" s="72" t="s">
        <v>19</v>
      </c>
      <c r="B13" s="39">
        <f t="shared" si="0"/>
        <v>3.8460000000000001E-2</v>
      </c>
      <c r="C13" s="65"/>
      <c r="D13" s="63" t="s">
        <v>77</v>
      </c>
      <c r="E13"/>
      <c r="F13" s="28" t="s">
        <v>2</v>
      </c>
      <c r="G13" s="22">
        <v>0.92600000000000005</v>
      </c>
    </row>
    <row r="14" spans="1:8" s="2" customFormat="1" ht="15" x14ac:dyDescent="0.2">
      <c r="A14" s="72" t="s">
        <v>20</v>
      </c>
      <c r="B14" s="39">
        <f t="shared" si="0"/>
        <v>3.8460000000000001E-2</v>
      </c>
      <c r="C14" s="65"/>
      <c r="D14" s="124" t="s">
        <v>149</v>
      </c>
      <c r="E14"/>
      <c r="F14" s="28" t="s">
        <v>4</v>
      </c>
      <c r="G14" s="23">
        <v>0.89600000000000002</v>
      </c>
    </row>
    <row r="15" spans="1:8" s="2" customFormat="1" ht="15" x14ac:dyDescent="0.2">
      <c r="A15" s="72" t="s">
        <v>21</v>
      </c>
      <c r="B15" s="39">
        <f t="shared" si="0"/>
        <v>3.8460000000000001E-2</v>
      </c>
      <c r="C15" s="65"/>
      <c r="D15"/>
      <c r="E15"/>
      <c r="F15" s="28" t="s">
        <v>5</v>
      </c>
      <c r="G15" s="23">
        <v>0.86599999999999999</v>
      </c>
    </row>
    <row r="16" spans="1:8" s="2" customFormat="1" ht="15.75" x14ac:dyDescent="0.25">
      <c r="A16" s="72" t="s">
        <v>22</v>
      </c>
      <c r="B16" s="39">
        <f t="shared" si="0"/>
        <v>3.8460000000000001E-2</v>
      </c>
      <c r="C16" s="65"/>
      <c r="D16" s="191" t="s">
        <v>150</v>
      </c>
      <c r="E16"/>
      <c r="F16" s="28" t="s">
        <v>0</v>
      </c>
      <c r="G16" s="23">
        <v>0.82599999999999996</v>
      </c>
    </row>
    <row r="17" spans="1:10" s="2" customFormat="1" ht="15.75" x14ac:dyDescent="0.25">
      <c r="A17" s="72" t="s">
        <v>23</v>
      </c>
      <c r="B17" s="39">
        <f t="shared" si="0"/>
        <v>3.8460000000000001E-2</v>
      </c>
      <c r="C17" s="65"/>
      <c r="D17" s="191" t="s">
        <v>151</v>
      </c>
      <c r="E17"/>
      <c r="F17" s="28" t="s">
        <v>6</v>
      </c>
      <c r="G17" s="23">
        <v>0.79600000000000004</v>
      </c>
    </row>
    <row r="18" spans="1:10" s="2" customFormat="1" ht="15" x14ac:dyDescent="0.2">
      <c r="A18" s="72" t="s">
        <v>24</v>
      </c>
      <c r="B18" s="39">
        <f t="shared" si="0"/>
        <v>3.8460000000000001E-2</v>
      </c>
      <c r="C18" s="65"/>
      <c r="D18" s="191" t="s">
        <v>83</v>
      </c>
      <c r="E18"/>
      <c r="F18" s="28" t="s">
        <v>7</v>
      </c>
      <c r="G18" s="23">
        <v>0.76600000000000001</v>
      </c>
    </row>
    <row r="19" spans="1:10" s="2" customFormat="1" ht="15" x14ac:dyDescent="0.2">
      <c r="A19" s="72" t="s">
        <v>25</v>
      </c>
      <c r="B19" s="39">
        <f t="shared" si="0"/>
        <v>3.8460000000000001E-2</v>
      </c>
      <c r="C19" s="65"/>
      <c r="D19" s="191" t="s">
        <v>72</v>
      </c>
      <c r="E19"/>
      <c r="F19" s="28" t="s">
        <v>8</v>
      </c>
      <c r="G19" s="23">
        <v>0.72599999999999998</v>
      </c>
    </row>
    <row r="20" spans="1:10" s="2" customFormat="1" ht="15.75" x14ac:dyDescent="0.25">
      <c r="A20" s="72" t="s">
        <v>26</v>
      </c>
      <c r="B20" s="39">
        <f t="shared" si="0"/>
        <v>3.8460000000000001E-2</v>
      </c>
      <c r="C20" s="65"/>
      <c r="D20" s="191" t="s">
        <v>152</v>
      </c>
      <c r="E20"/>
      <c r="F20" s="28" t="s">
        <v>9</v>
      </c>
      <c r="G20" s="23">
        <v>0.69599999999999995</v>
      </c>
    </row>
    <row r="21" spans="1:10" s="2" customFormat="1" ht="15" x14ac:dyDescent="0.2">
      <c r="A21" s="72" t="s">
        <v>27</v>
      </c>
      <c r="B21" s="39">
        <f t="shared" si="0"/>
        <v>3.8460000000000001E-2</v>
      </c>
      <c r="C21" s="65"/>
      <c r="D21"/>
      <c r="E21"/>
      <c r="F21" s="28" t="s">
        <v>10</v>
      </c>
      <c r="G21" s="23">
        <v>0.66600000000000004</v>
      </c>
    </row>
    <row r="22" spans="1:10" s="2" customFormat="1" ht="15" x14ac:dyDescent="0.2">
      <c r="A22" s="72" t="s">
        <v>28</v>
      </c>
      <c r="B22" s="39">
        <f t="shared" si="0"/>
        <v>3.8460000000000001E-2</v>
      </c>
      <c r="C22" s="65"/>
      <c r="D22"/>
      <c r="E22"/>
      <c r="F22" s="28" t="s">
        <v>11</v>
      </c>
      <c r="G22" s="23">
        <v>0.626</v>
      </c>
    </row>
    <row r="23" spans="1:10" s="2" customFormat="1" ht="15" x14ac:dyDescent="0.2">
      <c r="A23" s="72" t="s">
        <v>29</v>
      </c>
      <c r="B23" s="39">
        <f t="shared" si="0"/>
        <v>3.8460000000000001E-2</v>
      </c>
      <c r="C23" s="65"/>
      <c r="D23"/>
      <c r="E23"/>
      <c r="F23" s="28" t="s">
        <v>11</v>
      </c>
      <c r="G23" s="23">
        <v>0.59599999999999997</v>
      </c>
    </row>
    <row r="24" spans="1:10" s="2" customFormat="1" ht="15" x14ac:dyDescent="0.2">
      <c r="A24" s="72" t="s">
        <v>30</v>
      </c>
      <c r="B24" s="39">
        <f t="shared" si="0"/>
        <v>3.8460000000000001E-2</v>
      </c>
      <c r="C24" s="65"/>
      <c r="D24"/>
      <c r="E24"/>
      <c r="F24" s="11" t="s">
        <v>1</v>
      </c>
      <c r="G24" s="24"/>
      <c r="H24" s="9"/>
    </row>
    <row r="25" spans="1:10" x14ac:dyDescent="0.2">
      <c r="A25" s="40" t="s">
        <v>57</v>
      </c>
      <c r="B25" s="31">
        <f>SUM(B12:B24)</f>
        <v>0.49997999999999998</v>
      </c>
      <c r="C25" s="193">
        <f>+C33</f>
        <v>1</v>
      </c>
      <c r="D25" s="196" t="s">
        <v>157</v>
      </c>
    </row>
    <row r="26" spans="1:10" ht="13.5" thickBot="1" x14ac:dyDescent="0.25">
      <c r="A26" s="40"/>
      <c r="B26" s="31"/>
    </row>
    <row r="27" spans="1:10" x14ac:dyDescent="0.2">
      <c r="A27" s="58" t="s">
        <v>79</v>
      </c>
      <c r="B27" s="41"/>
      <c r="C27" s="42"/>
    </row>
    <row r="28" spans="1:10" s="2" customFormat="1" ht="20.25" customHeight="1" x14ac:dyDescent="0.2">
      <c r="A28" s="43"/>
      <c r="B28" s="29" t="s">
        <v>56</v>
      </c>
      <c r="C28" s="44">
        <f>COUNT(C12:C24)</f>
        <v>1</v>
      </c>
      <c r="D28" s="192" t="s">
        <v>153</v>
      </c>
      <c r="J28" s="3"/>
    </row>
    <row r="29" spans="1:10" s="2" customFormat="1" ht="15" hidden="1" x14ac:dyDescent="0.2">
      <c r="A29" s="45"/>
      <c r="B29" s="30" t="s">
        <v>36</v>
      </c>
      <c r="C29" s="46">
        <f>+C12+C13+C14+C15+C16+C17+C18+C19+C20+C21+C22+C23+C24</f>
        <v>1</v>
      </c>
      <c r="J29" s="3"/>
    </row>
    <row r="30" spans="1:10" s="2" customFormat="1" ht="15" x14ac:dyDescent="0.2">
      <c r="A30" s="45"/>
      <c r="B30" s="30" t="s">
        <v>129</v>
      </c>
      <c r="C30" s="46">
        <f>SUM(C12:C24)*100</f>
        <v>100</v>
      </c>
      <c r="J30" s="3"/>
    </row>
    <row r="31" spans="1:10" s="2" customFormat="1" ht="15" x14ac:dyDescent="0.2">
      <c r="A31" s="118"/>
      <c r="B31" s="119" t="s">
        <v>33</v>
      </c>
      <c r="C31" s="134">
        <f>0.007692*10*$C$28</f>
        <v>7.6920000000000002E-2</v>
      </c>
      <c r="J31" s="3"/>
    </row>
    <row r="32" spans="1:10" s="2" customFormat="1" ht="15" x14ac:dyDescent="0.2">
      <c r="A32" s="118"/>
      <c r="B32" s="139" t="s">
        <v>34</v>
      </c>
      <c r="C32" s="134">
        <f>1-C31</f>
        <v>0.92308000000000001</v>
      </c>
      <c r="J32" s="3"/>
    </row>
    <row r="33" spans="1:11" s="2" customFormat="1" ht="18" x14ac:dyDescent="0.25">
      <c r="A33" s="175"/>
      <c r="B33" s="176" t="s">
        <v>130</v>
      </c>
      <c r="C33" s="213">
        <f>IF(C30&gt;0,(C30/C28*0.01),"no grade")</f>
        <v>1</v>
      </c>
      <c r="D33" s="111" t="s">
        <v>158</v>
      </c>
      <c r="E33" s="112"/>
      <c r="F33" s="112"/>
      <c r="J33" s="3"/>
    </row>
    <row r="34" spans="1:11" ht="15.75" x14ac:dyDescent="0.25">
      <c r="A34" s="45"/>
      <c r="B34" s="15" t="s">
        <v>84</v>
      </c>
      <c r="C34" s="214">
        <f>IF(C29&gt;0,(((+C29*B12))/0.5)/C31,"no grade")</f>
        <v>1</v>
      </c>
      <c r="D34" s="194" t="str">
        <f>IF(J34&lt;&gt;"",J34,IF(C34&gt;=$J$126,"C+",IF(C34&gt;=$J$127,"C",IF(C34&gt;=$J$128,"C-",IF(C34&gt;=$J$129,"D+", IF(C34&gt;=$J$130,"D", IF(C34&gt;=$J$131,"D-","F")))))))</f>
        <v>A</v>
      </c>
      <c r="E34" s="174"/>
      <c r="F34" s="174"/>
      <c r="H34"/>
      <c r="J34" s="2" t="str">
        <f>IF(C34&gt;=$J$121,"A",IF(C34&gt;=$J$122,"A-",IF(C34&gt;=$J$123,"B+",IF(C34&gt;=$J$124,"B",IF(C34&gt;=$J$125,"B-","")))))</f>
        <v>A</v>
      </c>
      <c r="K34" s="12"/>
    </row>
    <row r="35" spans="1:11" ht="15.75" thickBot="1" x14ac:dyDescent="0.25">
      <c r="A35" s="47"/>
      <c r="B35" s="48" t="s">
        <v>35</v>
      </c>
      <c r="C35" s="73">
        <f>0.5+C32*0.5</f>
        <v>0.96154000000000006</v>
      </c>
      <c r="D35" s="174" t="s">
        <v>143</v>
      </c>
      <c r="E35" s="2"/>
      <c r="H35"/>
      <c r="J35" s="1"/>
    </row>
    <row r="36" spans="1:11" ht="17.25" thickTop="1" thickBot="1" x14ac:dyDescent="0.3">
      <c r="A36" s="13"/>
      <c r="B36" s="61" t="s">
        <v>66</v>
      </c>
      <c r="C36" s="74">
        <f>+C30/13*0.5/100</f>
        <v>3.8461538461538464E-2</v>
      </c>
      <c r="D36" s="2" t="s">
        <v>154</v>
      </c>
      <c r="F36" s="169"/>
      <c r="H36">
        <f>+C36*100</f>
        <v>3.8461538461538463</v>
      </c>
      <c r="J36" s="2" t="str">
        <f>IF(C36&gt;=$J$121,"A",IF(C36&gt;=$J$122,"A-",IF(C36&gt;=$J$123,"B+",IF(C36&gt;=$J$124,"B",IF(C36&gt;=$J$125,"B-","")))))</f>
        <v/>
      </c>
    </row>
    <row r="37" spans="1:11" ht="17.25" thickTop="1" thickBot="1" x14ac:dyDescent="0.3">
      <c r="A37" s="13"/>
      <c r="B37" s="61"/>
      <c r="C37" s="142" t="str">
        <f>IF(J36&lt;&gt;"",J36,IF(C36&gt;=$J$126,"C+",IF(C36&gt;=$J$127,"C",IF(C36&gt;=$J$128,"C-",IF(C36&gt;=$J$129,"D+", IF(C36&gt;=$J$130,"D", IF(C36&gt;=$J$131,"D-","F")))))))</f>
        <v>F</v>
      </c>
      <c r="D37" s="168" t="s">
        <v>176</v>
      </c>
      <c r="H37"/>
      <c r="J37" s="2"/>
    </row>
    <row r="38" spans="1:11" ht="16.5" thickTop="1" x14ac:dyDescent="0.25">
      <c r="A38" s="13"/>
      <c r="B38" s="61"/>
      <c r="C38" s="201"/>
      <c r="D38" s="168"/>
      <c r="H38"/>
      <c r="J38" s="2"/>
    </row>
    <row r="39" spans="1:11" ht="16.5" thickBot="1" x14ac:dyDescent="0.3">
      <c r="A39" s="205" t="s">
        <v>177</v>
      </c>
      <c r="B39" s="206"/>
      <c r="C39" s="215"/>
      <c r="D39" s="38"/>
      <c r="H39"/>
      <c r="J39" s="1"/>
    </row>
    <row r="40" spans="1:11" ht="24.6" customHeight="1" thickBot="1" x14ac:dyDescent="0.3">
      <c r="A40" s="202" t="s">
        <v>178</v>
      </c>
      <c r="B40" s="203"/>
      <c r="C40" s="204"/>
      <c r="D40" s="2" t="s">
        <v>159</v>
      </c>
      <c r="E40" s="2"/>
      <c r="H40"/>
    </row>
    <row r="41" spans="1:11" ht="15" x14ac:dyDescent="0.2">
      <c r="B41" s="195" t="s">
        <v>160</v>
      </c>
      <c r="C41" s="197">
        <f>(+C40*0.01)+C33</f>
        <v>1</v>
      </c>
      <c r="D41" s="198" t="s">
        <v>161</v>
      </c>
      <c r="E41" s="199"/>
      <c r="H41"/>
      <c r="J41" s="2" t="str">
        <f>IF(C41&gt;=$J$121,"A",IF(C41&gt;=$J$122,"A-",IF(C41&gt;=$J$123,"B+",IF(C41&gt;=$J$124,"B",IF(C41&gt;=$J$125,"B-","")))))</f>
        <v>A</v>
      </c>
    </row>
    <row r="42" spans="1:11" ht="15" x14ac:dyDescent="0.2">
      <c r="A42" s="2"/>
      <c r="B42" s="14"/>
      <c r="C42" s="16"/>
      <c r="D42" s="200" t="str">
        <f>IF(J41&lt;&gt;"",J41,IF(C41&gt;=$J$126,"C+",IF(C41&gt;=$J$127,"C",IF(C41&gt;=$J$128,"C-",IF(C41&gt;=$J$129,"D+", IF(C41&gt;=$J$130,"D", IF(C41&gt;=$J$131,"D-","F")))))))</f>
        <v>A</v>
      </c>
      <c r="H42"/>
      <c r="J42" s="1"/>
    </row>
    <row r="43" spans="1:11" ht="15" x14ac:dyDescent="0.2">
      <c r="A43" s="2"/>
      <c r="B43" s="14"/>
      <c r="C43" s="16"/>
      <c r="D43" s="38"/>
      <c r="H43"/>
      <c r="J43" s="1"/>
    </row>
    <row r="44" spans="1:11" ht="15.75" x14ac:dyDescent="0.25">
      <c r="A44" s="130" t="s">
        <v>164</v>
      </c>
      <c r="B44" s="125"/>
      <c r="C44" s="126"/>
      <c r="D44" s="38"/>
      <c r="E44" s="2"/>
      <c r="H44"/>
      <c r="J44" s="1"/>
    </row>
    <row r="45" spans="1:11" ht="15.75" x14ac:dyDescent="0.25">
      <c r="A45" s="127" t="s">
        <v>165</v>
      </c>
      <c r="B45" s="128"/>
      <c r="C45" s="129"/>
      <c r="D45" s="38"/>
      <c r="E45" s="2"/>
      <c r="H45"/>
      <c r="J45" s="1"/>
    </row>
    <row r="46" spans="1:11" ht="16.5" x14ac:dyDescent="0.25">
      <c r="A46" s="161" t="s">
        <v>124</v>
      </c>
      <c r="B46" s="162"/>
      <c r="C46" s="163"/>
      <c r="D46" s="38"/>
      <c r="E46" s="2"/>
      <c r="H46"/>
      <c r="J46" s="1"/>
    </row>
    <row r="47" spans="1:11" ht="16.5" x14ac:dyDescent="0.25">
      <c r="A47" s="164" t="s">
        <v>122</v>
      </c>
      <c r="B47" s="164"/>
      <c r="C47" s="166"/>
      <c r="D47" s="38"/>
      <c r="E47" s="2"/>
      <c r="H47"/>
      <c r="J47" s="1"/>
    </row>
    <row r="48" spans="1:11" ht="16.5" x14ac:dyDescent="0.25">
      <c r="A48" s="167" t="s">
        <v>123</v>
      </c>
      <c r="B48" s="165"/>
      <c r="C48" s="166"/>
      <c r="D48" s="2"/>
      <c r="E48" s="2"/>
      <c r="H48"/>
      <c r="J48" s="1"/>
    </row>
    <row r="49" spans="1:14" ht="15.75" thickBot="1" x14ac:dyDescent="0.25">
      <c r="A49" s="138"/>
      <c r="B49" s="76"/>
      <c r="C49" s="77"/>
      <c r="D49" s="38"/>
      <c r="E49" s="2"/>
      <c r="H49"/>
      <c r="J49" s="1"/>
    </row>
    <row r="50" spans="1:14" ht="15.75" x14ac:dyDescent="0.25">
      <c r="A50" s="181" t="s">
        <v>104</v>
      </c>
      <c r="B50" s="50"/>
      <c r="C50" s="59" t="s">
        <v>53</v>
      </c>
      <c r="D50" s="2" t="s">
        <v>156</v>
      </c>
      <c r="E50" s="2"/>
      <c r="H50"/>
      <c r="J50" s="1"/>
    </row>
    <row r="51" spans="1:14" s="2" customFormat="1" ht="15" x14ac:dyDescent="0.2">
      <c r="A51" s="182" t="s">
        <v>105</v>
      </c>
      <c r="B51" s="37" t="s">
        <v>3</v>
      </c>
      <c r="C51" s="60" t="s">
        <v>55</v>
      </c>
      <c r="D51" s="2" t="s">
        <v>155</v>
      </c>
      <c r="F51"/>
      <c r="G51"/>
      <c r="H51"/>
      <c r="I51"/>
      <c r="J51" s="1"/>
      <c r="K51"/>
      <c r="L51"/>
      <c r="M51"/>
      <c r="N51"/>
    </row>
    <row r="52" spans="1:14" ht="15" x14ac:dyDescent="0.2">
      <c r="A52" s="120" t="s">
        <v>74</v>
      </c>
      <c r="B52" s="121">
        <v>0.5</v>
      </c>
      <c r="C52" s="209">
        <f>IF(C79="",C34,C79)</f>
        <v>1</v>
      </c>
      <c r="D52" s="124" t="s">
        <v>106</v>
      </c>
      <c r="E52" s="2"/>
      <c r="H52"/>
      <c r="J52" s="56"/>
    </row>
    <row r="53" spans="1:14" ht="21" customHeight="1" x14ac:dyDescent="0.25">
      <c r="A53" s="159" t="s">
        <v>101</v>
      </c>
      <c r="B53" s="121">
        <v>0.2</v>
      </c>
      <c r="C53" s="51"/>
      <c r="D53" s="2" t="s">
        <v>102</v>
      </c>
      <c r="E53" s="2"/>
      <c r="H53">
        <f>(+C53*B53)*100</f>
        <v>0</v>
      </c>
      <c r="J53" s="56"/>
    </row>
    <row r="54" spans="1:14" ht="24.6" customHeight="1" x14ac:dyDescent="0.2">
      <c r="A54" s="207" t="s">
        <v>163</v>
      </c>
      <c r="B54" s="54"/>
      <c r="C54" s="210">
        <f>+C40</f>
        <v>0</v>
      </c>
      <c r="D54" s="2"/>
      <c r="E54" s="2"/>
      <c r="H54"/>
    </row>
    <row r="55" spans="1:14" ht="15.75" thickBot="1" x14ac:dyDescent="0.25">
      <c r="A55" s="120"/>
      <c r="B55" s="149" t="s">
        <v>108</v>
      </c>
      <c r="C55" s="122">
        <f>ROUNDUP(H55/100,3)</f>
        <v>0.16200000000000001</v>
      </c>
      <c r="D55" s="170"/>
      <c r="E55" s="2"/>
      <c r="H55">
        <f>+(H53+H36)/((C31/2)+B53)+C54</f>
        <v>16.129136317008498</v>
      </c>
      <c r="J55" s="2" t="str">
        <f>IF(C55&gt;=$J$121,"A",IF(C55&gt;=$J$122,"A-",IF(C55&gt;=$J$123,"B+",IF(C55&gt;=$J$124,"B",IF(C55&gt;=$J$125,"B-","")))))</f>
        <v/>
      </c>
    </row>
    <row r="56" spans="1:14" ht="16.5" thickBot="1" x14ac:dyDescent="0.3">
      <c r="A56" s="185"/>
      <c r="B56" s="184" t="s">
        <v>146</v>
      </c>
      <c r="C56" s="145" t="str">
        <f>IF(J55&lt;&gt;"",J55,IF(C55&gt;=$J$126,"C+",IF(C55&gt;=$J$127,"C",IF(C55&gt;=$J$128,"C-",IF(C55&gt;=$J$129,"D+", IF(C55&gt;=$J$130,"D", IF(C55&gt;=$J$131,"D-","F")))))))</f>
        <v>F</v>
      </c>
      <c r="D56" s="183" t="s">
        <v>127</v>
      </c>
      <c r="E56" s="2"/>
      <c r="H56"/>
      <c r="J56" s="56"/>
    </row>
    <row r="57" spans="1:14" ht="15.75" x14ac:dyDescent="0.25">
      <c r="A57" s="186"/>
      <c r="B57" s="187"/>
      <c r="C57" s="188"/>
      <c r="D57" s="180"/>
      <c r="E57" s="2"/>
      <c r="H57"/>
      <c r="J57" s="56"/>
    </row>
    <row r="58" spans="1:14" ht="15.75" x14ac:dyDescent="0.25">
      <c r="A58" s="208" t="s">
        <v>166</v>
      </c>
      <c r="B58" s="187"/>
      <c r="C58" s="188"/>
      <c r="D58" s="180"/>
      <c r="E58" s="2"/>
      <c r="H58"/>
      <c r="J58" s="56"/>
    </row>
    <row r="59" spans="1:14" ht="15" x14ac:dyDescent="0.2">
      <c r="A59" s="153" t="s">
        <v>125</v>
      </c>
      <c r="B59" s="151"/>
      <c r="C59" s="152"/>
      <c r="D59" s="144"/>
      <c r="E59" s="2"/>
      <c r="H59"/>
      <c r="J59" s="56"/>
    </row>
    <row r="60" spans="1:14" s="2" customFormat="1" ht="25.15" customHeight="1" x14ac:dyDescent="0.25">
      <c r="A60" s="160" t="s">
        <v>32</v>
      </c>
      <c r="B60" s="121">
        <v>0.3</v>
      </c>
      <c r="C60" s="51"/>
      <c r="D60" s="7" t="s">
        <v>103</v>
      </c>
      <c r="E60"/>
      <c r="H60" s="3"/>
      <c r="J60"/>
    </row>
    <row r="61" spans="1:14" ht="15" x14ac:dyDescent="0.2">
      <c r="A61" s="143" t="s">
        <v>87</v>
      </c>
      <c r="B61" s="121">
        <v>0.3</v>
      </c>
      <c r="C61" s="122">
        <f>+C60</f>
        <v>0</v>
      </c>
      <c r="D61" s="7"/>
      <c r="F61" s="2"/>
      <c r="G61" s="2"/>
      <c r="H61" s="3"/>
      <c r="I61" s="2"/>
      <c r="K61" s="2"/>
      <c r="L61" s="2"/>
      <c r="M61" s="2"/>
      <c r="N61" s="2"/>
    </row>
    <row r="62" spans="1:14" ht="15.75" thickBot="1" x14ac:dyDescent="0.25">
      <c r="A62" s="150" t="s">
        <v>107</v>
      </c>
      <c r="B62" s="52"/>
      <c r="C62" s="53">
        <f>IF(C52="no grade", 0,(+C52*0.5)+(C53*0.2)+(C61*0.3)+C54*0.01)</f>
        <v>0.5</v>
      </c>
      <c r="D62" s="81" t="s">
        <v>68</v>
      </c>
      <c r="I62" s="33"/>
      <c r="J62" s="2" t="str">
        <f>IF(C62&gt;=$J$121,"A",IF(C62&gt;=$J$122,"A-",IF(C62&gt;=$J$123,"B+",IF(C62&gt;=$J$124,"B",IF(C62&gt;=$J$125,"B-","")))))</f>
        <v/>
      </c>
    </row>
    <row r="63" spans="1:14" ht="15.75" thickBot="1" x14ac:dyDescent="0.25">
      <c r="A63" s="36"/>
      <c r="B63" s="36"/>
      <c r="C63" s="145" t="str">
        <f>IF(J62&lt;&gt;"",J62,IF(C62&gt;=$J$126,"C+",IF(C62&gt;=$J$127,"C",IF(C62&gt;=$J$128,"C-",IF(C62&gt;=$J$129,"D+", IF(C62&gt;=$J$130,"D", IF(C62&gt;=$J$131,"D-","F")))))))</f>
        <v>F</v>
      </c>
      <c r="D63" s="81" t="s">
        <v>68</v>
      </c>
      <c r="E63" s="36"/>
      <c r="I63" s="33"/>
      <c r="J63" s="2"/>
    </row>
    <row r="64" spans="1:14" ht="15" x14ac:dyDescent="0.2">
      <c r="A64" s="36"/>
      <c r="B64" s="36"/>
      <c r="C64" s="69"/>
      <c r="D64" s="49"/>
      <c r="E64" s="36"/>
      <c r="I64" s="33"/>
      <c r="J64" s="2"/>
    </row>
    <row r="65" spans="1:12" ht="15.75" x14ac:dyDescent="0.25">
      <c r="A65" s="211" t="s">
        <v>172</v>
      </c>
      <c r="B65" s="75"/>
      <c r="C65" s="113"/>
      <c r="D65" s="114"/>
      <c r="E65" s="2"/>
      <c r="H65"/>
      <c r="I65" s="1"/>
      <c r="J65" s="2"/>
      <c r="K65" s="2"/>
      <c r="L65" s="2"/>
    </row>
    <row r="66" spans="1:12" ht="15.75" x14ac:dyDescent="0.25">
      <c r="A66" s="140" t="s">
        <v>85</v>
      </c>
      <c r="B66" s="79"/>
      <c r="C66" s="80"/>
      <c r="D66" s="115"/>
      <c r="E66" s="2"/>
      <c r="H66"/>
      <c r="I66" s="1"/>
      <c r="J66" s="2"/>
      <c r="K66" s="2"/>
      <c r="L66" s="2"/>
    </row>
    <row r="67" spans="1:12" ht="15" x14ac:dyDescent="0.2">
      <c r="A67" s="116"/>
      <c r="B67" s="14"/>
      <c r="C67" s="70"/>
      <c r="D67" s="117"/>
      <c r="E67" s="2"/>
      <c r="H67"/>
      <c r="I67" s="1"/>
      <c r="J67" s="2"/>
      <c r="K67" s="2"/>
      <c r="L67" s="2"/>
    </row>
    <row r="68" spans="1:12" ht="15.75" x14ac:dyDescent="0.25">
      <c r="A68" s="131" t="s">
        <v>69</v>
      </c>
      <c r="B68" s="14"/>
      <c r="C68" s="70"/>
      <c r="D68" s="2"/>
      <c r="E68" s="2"/>
      <c r="H68"/>
      <c r="I68" s="1"/>
      <c r="J68" s="2"/>
      <c r="K68" s="2"/>
      <c r="L68" s="2"/>
    </row>
    <row r="69" spans="1:12" ht="15.75" x14ac:dyDescent="0.25">
      <c r="A69" s="211" t="s">
        <v>174</v>
      </c>
      <c r="B69" s="75"/>
      <c r="C69" s="78"/>
      <c r="D69" s="114"/>
      <c r="E69" s="2"/>
      <c r="H69"/>
      <c r="I69" s="1"/>
      <c r="J69" s="2"/>
      <c r="K69" s="2"/>
      <c r="L69" s="2"/>
    </row>
    <row r="70" spans="1:12" ht="15" x14ac:dyDescent="0.2">
      <c r="A70" s="212" t="s">
        <v>173</v>
      </c>
      <c r="B70" s="79"/>
      <c r="C70" s="80"/>
      <c r="D70" s="115"/>
      <c r="E70" s="2"/>
      <c r="H70"/>
      <c r="I70" s="1"/>
      <c r="J70" s="2"/>
      <c r="K70" s="2"/>
      <c r="L70" s="2"/>
    </row>
    <row r="71" spans="1:12" ht="15" x14ac:dyDescent="0.2">
      <c r="A71" s="71"/>
      <c r="B71" s="14"/>
      <c r="C71" s="70"/>
      <c r="D71" s="2"/>
      <c r="E71" s="2"/>
      <c r="H71"/>
      <c r="I71" s="1"/>
      <c r="J71" s="2"/>
      <c r="K71" s="2"/>
      <c r="L71" s="2"/>
    </row>
    <row r="72" spans="1:12" ht="15.75" x14ac:dyDescent="0.25">
      <c r="A72" s="83" t="s">
        <v>175</v>
      </c>
      <c r="B72" s="82"/>
      <c r="C72" s="84"/>
      <c r="D72" s="85"/>
      <c r="E72" s="2"/>
      <c r="H72"/>
      <c r="I72" s="1"/>
      <c r="J72" s="40" t="s">
        <v>40</v>
      </c>
      <c r="K72" s="57">
        <f>+C52</f>
        <v>1</v>
      </c>
      <c r="L72" s="57">
        <f>IF(C54="",0,+C54)</f>
        <v>0</v>
      </c>
    </row>
    <row r="73" spans="1:12" ht="15.75" x14ac:dyDescent="0.25">
      <c r="A73" s="7" t="s">
        <v>167</v>
      </c>
      <c r="B73" s="2"/>
      <c r="C73" s="3"/>
      <c r="D73" s="2"/>
      <c r="E73" s="2"/>
      <c r="J73" t="s">
        <v>42</v>
      </c>
    </row>
    <row r="74" spans="1:12" ht="15" x14ac:dyDescent="0.2">
      <c r="A74" s="7" t="s">
        <v>168</v>
      </c>
      <c r="B74" s="2"/>
      <c r="C74" s="3"/>
      <c r="D74" s="2"/>
      <c r="E74" s="2"/>
      <c r="J74" s="56">
        <f>+K72+L72</f>
        <v>1</v>
      </c>
    </row>
    <row r="75" spans="1:12" ht="15" x14ac:dyDescent="0.2">
      <c r="A75" s="7"/>
      <c r="B75" s="2"/>
      <c r="C75" s="3"/>
      <c r="D75" s="2"/>
      <c r="E75" s="2"/>
    </row>
    <row r="76" spans="1:12" ht="15.75" x14ac:dyDescent="0.25">
      <c r="A76" s="7" t="s">
        <v>88</v>
      </c>
      <c r="B76" s="2"/>
      <c r="C76" s="3"/>
      <c r="D76" s="2"/>
      <c r="E76" s="2"/>
    </row>
    <row r="77" spans="1:12" ht="15" x14ac:dyDescent="0.2">
      <c r="A77" s="7"/>
      <c r="B77" s="2"/>
      <c r="C77" s="3"/>
      <c r="D77" s="2"/>
      <c r="E77" s="2"/>
    </row>
    <row r="78" spans="1:12" ht="15.75" x14ac:dyDescent="0.25">
      <c r="A78" s="62" t="s">
        <v>75</v>
      </c>
      <c r="B78" s="2"/>
      <c r="C78" s="3"/>
      <c r="D78" s="2"/>
      <c r="E78" s="2"/>
    </row>
    <row r="79" spans="1:12" ht="19.899999999999999" customHeight="1" x14ac:dyDescent="0.2">
      <c r="A79" s="34"/>
      <c r="B79" s="7" t="s">
        <v>131</v>
      </c>
      <c r="C79" s="2"/>
      <c r="D79" s="2"/>
      <c r="E79" s="2"/>
    </row>
    <row r="80" spans="1:12" ht="15" x14ac:dyDescent="0.2">
      <c r="A80" s="2"/>
      <c r="B80" s="62" t="s">
        <v>76</v>
      </c>
      <c r="C80" s="2"/>
      <c r="D80" s="2"/>
      <c r="E80" s="2"/>
    </row>
    <row r="81" spans="1:13" ht="15" x14ac:dyDescent="0.2">
      <c r="A81" s="2"/>
      <c r="B81" s="62"/>
      <c r="C81" s="2"/>
      <c r="D81" s="2"/>
      <c r="E81" s="2"/>
    </row>
    <row r="83" spans="1:13" ht="15.75" x14ac:dyDescent="0.25">
      <c r="A83" s="88" t="s">
        <v>126</v>
      </c>
      <c r="B83" s="86"/>
      <c r="C83" s="86"/>
      <c r="D83" s="86"/>
      <c r="E83" s="86"/>
      <c r="H83"/>
    </row>
    <row r="84" spans="1:13" ht="15" x14ac:dyDescent="0.2">
      <c r="A84" s="4" t="s">
        <v>37</v>
      </c>
      <c r="B84" s="4" t="s">
        <v>37</v>
      </c>
      <c r="C84" s="4"/>
      <c r="D84" s="146" t="s">
        <v>89</v>
      </c>
      <c r="E84" s="101"/>
      <c r="F84" s="101"/>
      <c r="G84" s="102"/>
      <c r="H84"/>
    </row>
    <row r="85" spans="1:13" ht="15.75" x14ac:dyDescent="0.25">
      <c r="A85" s="66" t="s">
        <v>169</v>
      </c>
      <c r="B85" s="66" t="s">
        <v>170</v>
      </c>
      <c r="C85" s="5"/>
      <c r="D85" s="147" t="s">
        <v>90</v>
      </c>
      <c r="E85" s="36"/>
      <c r="F85" s="36"/>
      <c r="G85" s="103"/>
      <c r="H85"/>
    </row>
    <row r="86" spans="1:13" ht="16.5" thickBot="1" x14ac:dyDescent="0.3">
      <c r="A86" s="5" t="s">
        <v>38</v>
      </c>
      <c r="B86" s="5" t="s">
        <v>82</v>
      </c>
      <c r="C86" s="5" t="s">
        <v>171</v>
      </c>
      <c r="D86" s="147" t="s">
        <v>91</v>
      </c>
      <c r="E86" s="36"/>
      <c r="F86" s="36"/>
      <c r="G86" s="104"/>
      <c r="H86"/>
    </row>
    <row r="87" spans="1:13" ht="16.5" thickTop="1" x14ac:dyDescent="0.25">
      <c r="A87" s="100" t="s">
        <v>81</v>
      </c>
      <c r="B87" s="100" t="s">
        <v>80</v>
      </c>
      <c r="C87" s="177" t="s">
        <v>62</v>
      </c>
      <c r="D87" s="178" t="s">
        <v>133</v>
      </c>
      <c r="E87" s="178" t="s">
        <v>134</v>
      </c>
      <c r="F87" s="178" t="s">
        <v>135</v>
      </c>
      <c r="G87" s="148"/>
      <c r="H87"/>
    </row>
    <row r="88" spans="1:13" ht="15.75" thickBot="1" x14ac:dyDescent="0.25">
      <c r="A88" s="123">
        <f>IF(A79="",C52,A79)</f>
        <v>1</v>
      </c>
      <c r="B88" s="135">
        <f>+C53</f>
        <v>0</v>
      </c>
      <c r="C88" s="135">
        <f>+$L$72/100</f>
        <v>0</v>
      </c>
      <c r="D88" s="179" t="str">
        <f>IF((D106&gt;1),"n.a.",ROUNDUP(D106,2))</f>
        <v>n.a.</v>
      </c>
      <c r="E88" s="179" t="str">
        <f>IF((E106&gt;1),"n.a.",ROUNDUP(E106,2))</f>
        <v>n.a.</v>
      </c>
      <c r="F88" s="179" t="str">
        <f>IF((F106&gt;1),"n.a.",ROUNDUP(F106,2))</f>
        <v>n.a.</v>
      </c>
      <c r="G88" s="148"/>
      <c r="H88"/>
    </row>
    <row r="89" spans="1:13" ht="16.5" thickTop="1" x14ac:dyDescent="0.25">
      <c r="A89" s="132"/>
      <c r="B89" s="132"/>
      <c r="C89" s="137"/>
      <c r="D89" s="178" t="s">
        <v>142</v>
      </c>
      <c r="E89" s="178" t="s">
        <v>136</v>
      </c>
      <c r="F89" s="178" t="s">
        <v>137</v>
      </c>
      <c r="G89" s="148"/>
      <c r="H89" s="148"/>
      <c r="I89" s="148"/>
      <c r="J89" s="148"/>
      <c r="K89" s="148"/>
      <c r="L89" s="148"/>
      <c r="M89" s="148"/>
    </row>
    <row r="90" spans="1:13" ht="15.75" thickBot="1" x14ac:dyDescent="0.25">
      <c r="A90" s="132"/>
      <c r="B90" s="132"/>
      <c r="C90" s="132"/>
      <c r="D90" s="179" t="str">
        <f>IF((G106&gt;1),"n.a.",ROUNDUP(G106,2))</f>
        <v>n.a.</v>
      </c>
      <c r="E90" s="179">
        <f>IF((H106&gt;1),"n.a.",ROUNDUP(H106,2))</f>
        <v>0.99</v>
      </c>
      <c r="F90" s="179">
        <f>IF((I106&gt;1),"n.a.",ROUNDUP(I106,2))</f>
        <v>0.89</v>
      </c>
      <c r="G90" s="148"/>
      <c r="H90" s="148"/>
      <c r="I90" s="148"/>
      <c r="J90" s="148"/>
      <c r="K90" s="148"/>
      <c r="L90" s="148"/>
      <c r="M90" s="148"/>
    </row>
    <row r="91" spans="1:13" ht="16.5" thickTop="1" x14ac:dyDescent="0.25">
      <c r="A91" s="132"/>
      <c r="B91" s="132"/>
      <c r="C91" s="132"/>
      <c r="D91" s="178" t="s">
        <v>138</v>
      </c>
      <c r="E91" s="178" t="s">
        <v>139</v>
      </c>
      <c r="F91" s="178" t="s">
        <v>140</v>
      </c>
      <c r="G91" s="148"/>
      <c r="H91" s="148"/>
      <c r="I91" s="148"/>
      <c r="J91" s="148"/>
      <c r="K91" s="148"/>
      <c r="L91" s="148"/>
      <c r="M91" s="148"/>
    </row>
    <row r="92" spans="1:13" ht="15.75" thickBot="1" x14ac:dyDescent="0.25">
      <c r="A92" s="132"/>
      <c r="B92" s="132"/>
      <c r="C92" s="132"/>
      <c r="D92" s="179">
        <f>IF((J106&gt;1),"n.a.",ROUNDUP(J106,2))</f>
        <v>0.76</v>
      </c>
      <c r="E92" s="179">
        <f>IF((K106&gt;1),"n.a.",ROUNDUP(K106,2))</f>
        <v>0.66</v>
      </c>
      <c r="F92" s="179">
        <f>IF((L106&gt;1),"n.a.",ROUNDUP(L106,2))</f>
        <v>0.56000000000000005</v>
      </c>
      <c r="G92" s="148"/>
      <c r="H92" s="148"/>
      <c r="I92" s="148"/>
      <c r="J92" s="148"/>
      <c r="K92" s="148"/>
      <c r="L92" s="148"/>
      <c r="M92" s="148"/>
    </row>
    <row r="93" spans="1:13" ht="16.5" thickTop="1" x14ac:dyDescent="0.25">
      <c r="A93" s="132"/>
      <c r="B93" s="132"/>
      <c r="C93" s="132"/>
      <c r="D93" s="178" t="s">
        <v>141</v>
      </c>
      <c r="E93" s="148"/>
      <c r="F93" s="148"/>
      <c r="G93" s="148"/>
      <c r="H93" s="148"/>
      <c r="I93" s="148"/>
      <c r="J93" s="148"/>
      <c r="K93" s="148"/>
      <c r="L93" s="148"/>
      <c r="M93" s="148"/>
    </row>
    <row r="94" spans="1:13" ht="15.75" thickBot="1" x14ac:dyDescent="0.25">
      <c r="A94" s="132"/>
      <c r="B94" s="132"/>
      <c r="C94" s="132"/>
      <c r="D94" s="179">
        <f>IF((M106&gt;1),"n.a.",ROUNDUP(M106,2))</f>
        <v>0.32</v>
      </c>
      <c r="E94" s="148"/>
      <c r="F94" s="148"/>
      <c r="G94" s="148"/>
      <c r="H94" s="148"/>
      <c r="I94" s="148"/>
      <c r="J94" s="148"/>
      <c r="K94" s="148"/>
      <c r="L94" s="148"/>
      <c r="M94" s="148"/>
    </row>
    <row r="95" spans="1:13" ht="13.5" thickTop="1" x14ac:dyDescent="0.2">
      <c r="A95" s="132"/>
      <c r="B95" s="132"/>
      <c r="C95" s="132"/>
      <c r="D95" s="148"/>
      <c r="E95" s="148"/>
      <c r="F95" s="148"/>
      <c r="G95" s="148"/>
      <c r="H95" s="148"/>
      <c r="I95" s="148"/>
      <c r="J95" s="148"/>
      <c r="K95" s="148"/>
      <c r="L95" s="148"/>
      <c r="M95" s="148"/>
    </row>
    <row r="96" spans="1:13" hidden="1" x14ac:dyDescent="0.2">
      <c r="A96" s="132"/>
      <c r="B96" s="132"/>
      <c r="C96" s="132"/>
      <c r="D96" s="148"/>
      <c r="E96" s="148"/>
      <c r="F96" s="148"/>
      <c r="G96" s="148"/>
      <c r="H96" s="148"/>
      <c r="I96" s="148"/>
      <c r="J96" s="148"/>
      <c r="K96" s="148"/>
      <c r="L96" s="148"/>
      <c r="M96" s="148"/>
    </row>
    <row r="97" spans="1:13" hidden="1" x14ac:dyDescent="0.2">
      <c r="A97" s="132"/>
      <c r="B97" s="132"/>
      <c r="C97" s="132"/>
      <c r="D97" s="148"/>
      <c r="E97" s="148"/>
      <c r="F97" s="148"/>
      <c r="G97" s="148"/>
      <c r="H97" s="148"/>
      <c r="I97" s="148"/>
      <c r="J97" s="148"/>
      <c r="K97" s="148"/>
      <c r="L97" s="148"/>
      <c r="M97" s="148"/>
    </row>
    <row r="98" spans="1:13" hidden="1" x14ac:dyDescent="0.2">
      <c r="A98" s="132"/>
      <c r="B98" s="132"/>
      <c r="C98" s="132"/>
      <c r="D98" s="148"/>
      <c r="E98" s="148"/>
      <c r="F98" s="148"/>
      <c r="G98" s="148"/>
      <c r="H98" s="148"/>
      <c r="I98" s="148"/>
      <c r="J98" s="148"/>
      <c r="K98" s="148"/>
      <c r="L98" s="148"/>
      <c r="M98" s="148"/>
    </row>
    <row r="99" spans="1:13" hidden="1" x14ac:dyDescent="0.2">
      <c r="A99" s="132"/>
      <c r="B99" s="132"/>
      <c r="C99" s="132"/>
      <c r="D99" s="148"/>
      <c r="E99" s="148"/>
      <c r="F99" s="148"/>
      <c r="G99" s="148"/>
      <c r="H99" s="148"/>
      <c r="I99" s="148"/>
      <c r="J99" s="148"/>
      <c r="K99" s="148"/>
      <c r="L99" s="148"/>
      <c r="M99" s="148"/>
    </row>
    <row r="100" spans="1:13" hidden="1" x14ac:dyDescent="0.2">
      <c r="A100" s="132" t="s">
        <v>119</v>
      </c>
      <c r="B100" s="132" t="s">
        <v>109</v>
      </c>
      <c r="C100" s="136">
        <f>+A88*0.5</f>
        <v>0.5</v>
      </c>
      <c r="D100" s="136" t="s">
        <v>112</v>
      </c>
      <c r="E100" s="132"/>
      <c r="F100" s="132"/>
      <c r="G100" s="132"/>
      <c r="H100" s="132"/>
      <c r="I100" s="132"/>
      <c r="J100" s="132"/>
      <c r="K100" s="132"/>
      <c r="L100" s="132"/>
    </row>
    <row r="101" spans="1:13" hidden="1" x14ac:dyDescent="0.2">
      <c r="A101" s="132" t="s">
        <v>120</v>
      </c>
      <c r="B101" s="132" t="s">
        <v>110</v>
      </c>
      <c r="C101" s="136">
        <f>+B88*0.2</f>
        <v>0</v>
      </c>
      <c r="D101" s="132" t="s">
        <v>113</v>
      </c>
      <c r="E101" s="132"/>
      <c r="F101" s="132"/>
      <c r="G101" s="132"/>
      <c r="H101" s="132"/>
      <c r="I101" s="132"/>
      <c r="J101" s="132"/>
      <c r="K101" s="132"/>
      <c r="L101" s="132"/>
    </row>
    <row r="102" spans="1:13" hidden="1" x14ac:dyDescent="0.2">
      <c r="A102" s="132"/>
      <c r="B102" s="132" t="s">
        <v>111</v>
      </c>
      <c r="C102" s="136">
        <f>SUM(C100:C101)</f>
        <v>0.5</v>
      </c>
      <c r="D102" s="132" t="s">
        <v>114</v>
      </c>
      <c r="E102" s="154"/>
      <c r="F102" s="132"/>
      <c r="G102" s="132"/>
      <c r="H102" s="132"/>
      <c r="I102" s="132"/>
      <c r="J102" s="132"/>
      <c r="K102" s="132"/>
      <c r="L102" s="132"/>
    </row>
    <row r="103" spans="1:13" hidden="1" x14ac:dyDescent="0.2">
      <c r="A103" s="132"/>
      <c r="B103" s="132" t="s">
        <v>115</v>
      </c>
      <c r="C103" s="132">
        <f>+C88+C102</f>
        <v>0.5</v>
      </c>
      <c r="D103" s="133" t="s">
        <v>92</v>
      </c>
      <c r="E103" s="133" t="s">
        <v>93</v>
      </c>
      <c r="F103" s="133" t="s">
        <v>94</v>
      </c>
      <c r="G103" s="133" t="s">
        <v>95</v>
      </c>
      <c r="H103" s="133" t="s">
        <v>96</v>
      </c>
      <c r="I103" s="133" t="s">
        <v>97</v>
      </c>
      <c r="J103" s="133" t="s">
        <v>98</v>
      </c>
      <c r="K103" s="133" t="s">
        <v>99</v>
      </c>
      <c r="L103" s="133" t="s">
        <v>100</v>
      </c>
      <c r="M103" s="133" t="s">
        <v>121</v>
      </c>
    </row>
    <row r="104" spans="1:13" hidden="1" x14ac:dyDescent="0.2">
      <c r="A104" s="132"/>
      <c r="B104" s="132" t="s">
        <v>118</v>
      </c>
      <c r="C104" s="132"/>
      <c r="D104" s="157">
        <f>+J121</f>
        <v>0.92600000000000005</v>
      </c>
      <c r="E104" s="132">
        <f>+J122</f>
        <v>0.89600000000000002</v>
      </c>
      <c r="F104" s="157">
        <f>+J123</f>
        <v>0.86599999999999999</v>
      </c>
      <c r="G104" s="158">
        <f>+J124</f>
        <v>0.82599999999999996</v>
      </c>
      <c r="H104" s="132">
        <f>+J125</f>
        <v>0.79600000000000004</v>
      </c>
      <c r="I104" s="132">
        <f>+J126</f>
        <v>0.76600000000000001</v>
      </c>
      <c r="J104" s="132">
        <f>+J127</f>
        <v>0.72599999999999998</v>
      </c>
      <c r="K104" s="132">
        <f>+J128</f>
        <v>0.69599999999999995</v>
      </c>
      <c r="L104" s="132">
        <f>+J129</f>
        <v>0.66600000000000004</v>
      </c>
      <c r="M104" s="157">
        <f>+J131</f>
        <v>0.59599999999999997</v>
      </c>
    </row>
    <row r="105" spans="1:13" hidden="1" x14ac:dyDescent="0.2">
      <c r="A105" s="132"/>
      <c r="B105" s="132" t="s">
        <v>116</v>
      </c>
      <c r="C105" s="132"/>
      <c r="D105" s="56">
        <f>+D104-$C$103</f>
        <v>0.42600000000000005</v>
      </c>
      <c r="E105" s="56">
        <f t="shared" ref="E105:M105" si="1">+E104-$C$103</f>
        <v>0.39600000000000002</v>
      </c>
      <c r="F105" s="56">
        <f t="shared" si="1"/>
        <v>0.36599999999999999</v>
      </c>
      <c r="G105" s="56">
        <f t="shared" si="1"/>
        <v>0.32599999999999996</v>
      </c>
      <c r="H105" s="56">
        <f t="shared" si="1"/>
        <v>0.29600000000000004</v>
      </c>
      <c r="I105" s="56">
        <f t="shared" si="1"/>
        <v>0.26600000000000001</v>
      </c>
      <c r="J105" s="56">
        <f t="shared" si="1"/>
        <v>0.22599999999999998</v>
      </c>
      <c r="K105" s="56">
        <f t="shared" si="1"/>
        <v>0.19599999999999995</v>
      </c>
      <c r="L105" s="56">
        <f t="shared" si="1"/>
        <v>0.16600000000000004</v>
      </c>
      <c r="M105" s="56">
        <f t="shared" si="1"/>
        <v>9.5999999999999974E-2</v>
      </c>
    </row>
    <row r="106" spans="1:13" hidden="1" x14ac:dyDescent="0.2">
      <c r="A106" s="132"/>
      <c r="B106" s="132" t="s">
        <v>117</v>
      </c>
      <c r="C106" s="132"/>
      <c r="D106" s="56">
        <f>+D105/0.3</f>
        <v>1.4200000000000002</v>
      </c>
      <c r="E106" s="56">
        <f t="shared" ref="E106:M106" si="2">+E105/0.3</f>
        <v>1.32</v>
      </c>
      <c r="F106" s="56">
        <f t="shared" si="2"/>
        <v>1.22</v>
      </c>
      <c r="G106" s="56">
        <f t="shared" si="2"/>
        <v>1.0866666666666667</v>
      </c>
      <c r="H106" s="56">
        <f t="shared" si="2"/>
        <v>0.9866666666666668</v>
      </c>
      <c r="I106" s="56">
        <f t="shared" si="2"/>
        <v>0.88666666666666671</v>
      </c>
      <c r="J106" s="56">
        <f t="shared" si="2"/>
        <v>0.7533333333333333</v>
      </c>
      <c r="K106" s="56">
        <f t="shared" si="2"/>
        <v>0.65333333333333321</v>
      </c>
      <c r="L106" s="56">
        <f t="shared" si="2"/>
        <v>0.55333333333333345</v>
      </c>
      <c r="M106" s="56">
        <f t="shared" si="2"/>
        <v>0.31999999999999995</v>
      </c>
    </row>
    <row r="107" spans="1:13" hidden="1" x14ac:dyDescent="0.2">
      <c r="A107" s="132"/>
      <c r="B107" s="132"/>
      <c r="C107" s="132"/>
      <c r="E107" s="132"/>
      <c r="F107" s="155"/>
      <c r="G107" s="156"/>
      <c r="H107" s="132"/>
      <c r="I107" s="132"/>
      <c r="J107" s="132"/>
      <c r="K107" s="132"/>
      <c r="L107" s="132"/>
    </row>
    <row r="108" spans="1:13" x14ac:dyDescent="0.2">
      <c r="A108" s="132"/>
      <c r="B108" s="132"/>
      <c r="C108" s="132"/>
      <c r="E108" s="132"/>
      <c r="F108" s="155"/>
      <c r="G108" s="156"/>
      <c r="H108" s="132"/>
      <c r="I108" s="132"/>
      <c r="J108" s="132"/>
      <c r="K108" s="132"/>
      <c r="L108" s="132"/>
    </row>
    <row r="109" spans="1:13" ht="15" x14ac:dyDescent="0.2">
      <c r="A109" s="88" t="s">
        <v>132</v>
      </c>
      <c r="B109" s="88"/>
    </row>
    <row r="110" spans="1:13" ht="15" x14ac:dyDescent="0.2">
      <c r="A110" s="86" t="s">
        <v>67</v>
      </c>
      <c r="B110" s="87"/>
      <c r="C110" s="88"/>
      <c r="D110" s="88"/>
      <c r="E110" s="2"/>
    </row>
    <row r="111" spans="1:13" ht="15" x14ac:dyDescent="0.2">
      <c r="C111" s="3"/>
      <c r="D111" s="2"/>
      <c r="E111" s="2"/>
    </row>
    <row r="112" spans="1:13" ht="15" x14ac:dyDescent="0.2">
      <c r="A112" s="4" t="s">
        <v>37</v>
      </c>
      <c r="B112" s="4" t="s">
        <v>37</v>
      </c>
      <c r="C112" s="4"/>
      <c r="D112" s="4" t="s">
        <v>60</v>
      </c>
      <c r="E112" s="64" t="s">
        <v>61</v>
      </c>
      <c r="F112" s="68" t="s">
        <v>44</v>
      </c>
      <c r="G112" s="2"/>
      <c r="H112"/>
      <c r="J112" s="1"/>
    </row>
    <row r="113" spans="1:12" ht="15.75" x14ac:dyDescent="0.25">
      <c r="A113" s="66" t="s">
        <v>39</v>
      </c>
      <c r="B113" s="66" t="s">
        <v>39</v>
      </c>
      <c r="C113" s="5"/>
      <c r="D113" s="27" t="s">
        <v>63</v>
      </c>
      <c r="E113" s="5" t="s">
        <v>43</v>
      </c>
      <c r="F113" s="5" t="s">
        <v>45</v>
      </c>
      <c r="G113" s="2"/>
      <c r="H113"/>
      <c r="J113" s="1"/>
    </row>
    <row r="114" spans="1:12" ht="15" x14ac:dyDescent="0.2">
      <c r="A114" s="5" t="s">
        <v>38</v>
      </c>
      <c r="B114" s="5" t="s">
        <v>38</v>
      </c>
      <c r="C114" s="27" t="s">
        <v>59</v>
      </c>
      <c r="D114" s="27" t="s">
        <v>64</v>
      </c>
      <c r="E114" s="5" t="s">
        <v>14</v>
      </c>
      <c r="F114" s="5" t="s">
        <v>17</v>
      </c>
      <c r="G114" s="2"/>
      <c r="H114"/>
      <c r="J114" s="1"/>
    </row>
    <row r="115" spans="1:12" ht="15" x14ac:dyDescent="0.2">
      <c r="A115" s="5" t="s">
        <v>86</v>
      </c>
      <c r="B115" s="5" t="s">
        <v>80</v>
      </c>
      <c r="C115" s="27" t="s">
        <v>73</v>
      </c>
      <c r="D115" s="37" t="s">
        <v>46</v>
      </c>
      <c r="E115" s="67" t="s">
        <v>65</v>
      </c>
      <c r="F115" s="37" t="s">
        <v>41</v>
      </c>
      <c r="H115"/>
      <c r="J115" s="1"/>
    </row>
    <row r="116" spans="1:12" ht="15.75" thickBot="1" x14ac:dyDescent="0.25">
      <c r="A116" s="17">
        <f>IF(A79="",C52,A79)</f>
        <v>1</v>
      </c>
      <c r="B116" s="17">
        <f>+$C$53</f>
        <v>0</v>
      </c>
      <c r="C116" s="17">
        <f>+$L$72/100</f>
        <v>0</v>
      </c>
      <c r="D116" s="17">
        <v>1</v>
      </c>
      <c r="E116" s="26">
        <f t="shared" ref="E116:E136" si="3">ROUND(((A116*0.5)+(B116*0.2)+(D116*0.3))+C116,3)</f>
        <v>0.8</v>
      </c>
      <c r="F116" s="27" t="str">
        <f t="shared" ref="F116:F134" si="4">IF(L118&lt;&gt;"",L118,IF(E116&gt;=$J$126,"C+",IF(E116&gt;=$J$127,"C",IF(E116&gt;=$J$128,"C-",IF(E116&gt;=$J$129,"D+", IF(E116&gt;=$J$130,"D", IF(E116&gt;=$J$131,"D","F")))))))</f>
        <v>B-</v>
      </c>
      <c r="G116" s="2"/>
      <c r="H116"/>
      <c r="J116" s="1"/>
      <c r="L116" t="s">
        <v>40</v>
      </c>
    </row>
    <row r="117" spans="1:12" ht="15" x14ac:dyDescent="0.2">
      <c r="A117" s="18">
        <f t="shared" ref="A117:A136" si="5">+$A$116</f>
        <v>1</v>
      </c>
      <c r="B117" s="17">
        <f t="shared" ref="B117:B136" si="6">+$C$53</f>
        <v>0</v>
      </c>
      <c r="C117" s="17">
        <f t="shared" ref="C117:C136" si="7">+$L$72/100</f>
        <v>0</v>
      </c>
      <c r="D117" s="18">
        <v>0.95</v>
      </c>
      <c r="E117" s="26">
        <f t="shared" si="3"/>
        <v>0.78500000000000003</v>
      </c>
      <c r="F117" s="27" t="str">
        <f t="shared" si="4"/>
        <v>C+</v>
      </c>
      <c r="G117" s="2"/>
      <c r="H117"/>
      <c r="I117" s="20" t="s">
        <v>13</v>
      </c>
      <c r="J117" s="4"/>
      <c r="L117" t="s">
        <v>42</v>
      </c>
    </row>
    <row r="118" spans="1:12" ht="15" x14ac:dyDescent="0.2">
      <c r="A118" s="18">
        <f t="shared" si="5"/>
        <v>1</v>
      </c>
      <c r="B118" s="17">
        <f t="shared" si="6"/>
        <v>0</v>
      </c>
      <c r="C118" s="17">
        <f t="shared" si="7"/>
        <v>0</v>
      </c>
      <c r="D118" s="18">
        <v>0.9</v>
      </c>
      <c r="E118" s="26">
        <f t="shared" si="3"/>
        <v>0.77</v>
      </c>
      <c r="F118" s="27" t="str">
        <f t="shared" si="4"/>
        <v>C+</v>
      </c>
      <c r="G118" s="57"/>
      <c r="H118"/>
      <c r="I118" s="6" t="s">
        <v>14</v>
      </c>
      <c r="J118" s="5"/>
      <c r="L118" s="2" t="str">
        <f t="shared" ref="L118:L136" si="8">IF(E116&gt;=$J$121,"A",IF(E116&gt;=$J$122,"A-",IF(E116&gt;=$J$123,"B+",IF(E116&gt;=$J$124,"B",IF(E116&gt;=$J$125,"B-","")))))</f>
        <v>B-</v>
      </c>
    </row>
    <row r="119" spans="1:12" ht="15" x14ac:dyDescent="0.2">
      <c r="A119" s="18">
        <f t="shared" si="5"/>
        <v>1</v>
      </c>
      <c r="B119" s="17">
        <f t="shared" si="6"/>
        <v>0</v>
      </c>
      <c r="C119" s="17">
        <f t="shared" si="7"/>
        <v>0</v>
      </c>
      <c r="D119" s="18">
        <v>0.85</v>
      </c>
      <c r="E119" s="26">
        <f t="shared" si="3"/>
        <v>0.755</v>
      </c>
      <c r="F119" s="27" t="str">
        <f t="shared" si="4"/>
        <v>C</v>
      </c>
      <c r="G119" s="2"/>
      <c r="H119"/>
      <c r="I119" s="6" t="s">
        <v>15</v>
      </c>
      <c r="J119" s="5" t="s">
        <v>17</v>
      </c>
      <c r="L119" s="2" t="str">
        <f t="shared" si="8"/>
        <v/>
      </c>
    </row>
    <row r="120" spans="1:12" ht="15.75" thickBot="1" x14ac:dyDescent="0.25">
      <c r="A120" s="18">
        <f t="shared" si="5"/>
        <v>1</v>
      </c>
      <c r="B120" s="17">
        <f t="shared" si="6"/>
        <v>0</v>
      </c>
      <c r="C120" s="17">
        <f t="shared" si="7"/>
        <v>0</v>
      </c>
      <c r="D120" s="18">
        <v>0.8</v>
      </c>
      <c r="E120" s="26">
        <f t="shared" si="3"/>
        <v>0.74</v>
      </c>
      <c r="F120" s="27" t="str">
        <f t="shared" si="4"/>
        <v>C</v>
      </c>
      <c r="G120" s="56"/>
      <c r="H120"/>
      <c r="I120" s="8" t="s">
        <v>16</v>
      </c>
      <c r="J120" s="21" t="s">
        <v>12</v>
      </c>
      <c r="L120" s="2" t="str">
        <f t="shared" si="8"/>
        <v/>
      </c>
    </row>
    <row r="121" spans="1:12" ht="15" x14ac:dyDescent="0.2">
      <c r="A121" s="18">
        <f t="shared" si="5"/>
        <v>1</v>
      </c>
      <c r="B121" s="17">
        <f t="shared" si="6"/>
        <v>0</v>
      </c>
      <c r="C121" s="17">
        <f t="shared" si="7"/>
        <v>0</v>
      </c>
      <c r="D121" s="18">
        <v>0.75</v>
      </c>
      <c r="E121" s="26">
        <f t="shared" si="3"/>
        <v>0.72499999999999998</v>
      </c>
      <c r="F121" s="27" t="str">
        <f t="shared" si="4"/>
        <v>C-</v>
      </c>
      <c r="H121"/>
      <c r="I121" s="6" t="s">
        <v>2</v>
      </c>
      <c r="J121" s="22">
        <v>0.92600000000000005</v>
      </c>
      <c r="L121" s="2" t="str">
        <f t="shared" si="8"/>
        <v/>
      </c>
    </row>
    <row r="122" spans="1:12" ht="15" x14ac:dyDescent="0.2">
      <c r="A122" s="18">
        <f t="shared" si="5"/>
        <v>1</v>
      </c>
      <c r="B122" s="17">
        <f t="shared" si="6"/>
        <v>0</v>
      </c>
      <c r="C122" s="17">
        <f t="shared" si="7"/>
        <v>0</v>
      </c>
      <c r="D122" s="18">
        <v>0.7</v>
      </c>
      <c r="E122" s="26">
        <f t="shared" si="3"/>
        <v>0.71</v>
      </c>
      <c r="F122" s="27" t="str">
        <f t="shared" si="4"/>
        <v>C-</v>
      </c>
      <c r="H122"/>
      <c r="I122" s="6" t="s">
        <v>4</v>
      </c>
      <c r="J122" s="23">
        <v>0.89600000000000002</v>
      </c>
      <c r="L122" s="2" t="str">
        <f t="shared" si="8"/>
        <v/>
      </c>
    </row>
    <row r="123" spans="1:12" ht="15" x14ac:dyDescent="0.2">
      <c r="A123" s="18">
        <f t="shared" si="5"/>
        <v>1</v>
      </c>
      <c r="B123" s="17">
        <f t="shared" si="6"/>
        <v>0</v>
      </c>
      <c r="C123" s="17">
        <f t="shared" si="7"/>
        <v>0</v>
      </c>
      <c r="D123" s="18">
        <v>0.65</v>
      </c>
      <c r="E123" s="26">
        <f t="shared" si="3"/>
        <v>0.69499999999999995</v>
      </c>
      <c r="F123" s="27" t="str">
        <f t="shared" si="4"/>
        <v>D+</v>
      </c>
      <c r="H123"/>
      <c r="I123" s="6" t="s">
        <v>5</v>
      </c>
      <c r="J123" s="23">
        <v>0.86599999999999999</v>
      </c>
      <c r="L123" s="2" t="str">
        <f t="shared" si="8"/>
        <v/>
      </c>
    </row>
    <row r="124" spans="1:12" ht="15" x14ac:dyDescent="0.2">
      <c r="A124" s="18">
        <f t="shared" si="5"/>
        <v>1</v>
      </c>
      <c r="B124" s="17">
        <f t="shared" si="6"/>
        <v>0</v>
      </c>
      <c r="C124" s="17">
        <f t="shared" si="7"/>
        <v>0</v>
      </c>
      <c r="D124" s="18">
        <v>0.6</v>
      </c>
      <c r="E124" s="26">
        <f t="shared" si="3"/>
        <v>0.68</v>
      </c>
      <c r="F124" s="27" t="str">
        <f t="shared" si="4"/>
        <v>D+</v>
      </c>
      <c r="H124"/>
      <c r="I124" s="6" t="s">
        <v>0</v>
      </c>
      <c r="J124" s="23">
        <v>0.82599999999999996</v>
      </c>
      <c r="L124" s="2" t="str">
        <f t="shared" si="8"/>
        <v/>
      </c>
    </row>
    <row r="125" spans="1:12" ht="15" x14ac:dyDescent="0.2">
      <c r="A125" s="18">
        <f t="shared" si="5"/>
        <v>1</v>
      </c>
      <c r="B125" s="17">
        <f t="shared" si="6"/>
        <v>0</v>
      </c>
      <c r="C125" s="17">
        <f t="shared" si="7"/>
        <v>0</v>
      </c>
      <c r="D125" s="18">
        <v>0.55000000000000004</v>
      </c>
      <c r="E125" s="26">
        <f t="shared" si="3"/>
        <v>0.66500000000000004</v>
      </c>
      <c r="F125" s="27" t="str">
        <f t="shared" si="4"/>
        <v>D</v>
      </c>
      <c r="H125"/>
      <c r="I125" s="6" t="s">
        <v>6</v>
      </c>
      <c r="J125" s="23">
        <v>0.79600000000000004</v>
      </c>
      <c r="L125" s="2" t="str">
        <f t="shared" si="8"/>
        <v/>
      </c>
    </row>
    <row r="126" spans="1:12" ht="15" x14ac:dyDescent="0.2">
      <c r="A126" s="18">
        <f t="shared" si="5"/>
        <v>1</v>
      </c>
      <c r="B126" s="17">
        <f t="shared" si="6"/>
        <v>0</v>
      </c>
      <c r="C126" s="17">
        <f t="shared" si="7"/>
        <v>0</v>
      </c>
      <c r="D126" s="18">
        <v>0.5</v>
      </c>
      <c r="E126" s="26">
        <f t="shared" si="3"/>
        <v>0.65</v>
      </c>
      <c r="F126" s="27" t="str">
        <f t="shared" si="4"/>
        <v>D</v>
      </c>
      <c r="H126"/>
      <c r="I126" s="6" t="s">
        <v>7</v>
      </c>
      <c r="J126" s="23">
        <v>0.76600000000000001</v>
      </c>
      <c r="L126" s="2" t="str">
        <f t="shared" si="8"/>
        <v/>
      </c>
    </row>
    <row r="127" spans="1:12" ht="15" x14ac:dyDescent="0.2">
      <c r="A127" s="18">
        <f t="shared" si="5"/>
        <v>1</v>
      </c>
      <c r="B127" s="17">
        <f t="shared" si="6"/>
        <v>0</v>
      </c>
      <c r="C127" s="17">
        <f t="shared" si="7"/>
        <v>0</v>
      </c>
      <c r="D127" s="18">
        <v>0.45</v>
      </c>
      <c r="E127" s="26">
        <f t="shared" si="3"/>
        <v>0.63500000000000001</v>
      </c>
      <c r="F127" s="27" t="str">
        <f t="shared" si="4"/>
        <v>D</v>
      </c>
      <c r="H127"/>
      <c r="I127" s="6" t="s">
        <v>8</v>
      </c>
      <c r="J127" s="23">
        <v>0.72599999999999998</v>
      </c>
      <c r="L127" s="2" t="str">
        <f t="shared" si="8"/>
        <v/>
      </c>
    </row>
    <row r="128" spans="1:12" ht="15" x14ac:dyDescent="0.2">
      <c r="A128" s="18">
        <f t="shared" si="5"/>
        <v>1</v>
      </c>
      <c r="B128" s="17">
        <f t="shared" si="6"/>
        <v>0</v>
      </c>
      <c r="C128" s="17">
        <f t="shared" si="7"/>
        <v>0</v>
      </c>
      <c r="D128" s="18">
        <v>0.39999999999999902</v>
      </c>
      <c r="E128" s="26">
        <f t="shared" si="3"/>
        <v>0.62</v>
      </c>
      <c r="F128" s="27" t="str">
        <f t="shared" si="4"/>
        <v>D</v>
      </c>
      <c r="H128"/>
      <c r="I128" s="6" t="s">
        <v>9</v>
      </c>
      <c r="J128" s="23">
        <v>0.69599999999999995</v>
      </c>
      <c r="L128" s="2" t="str">
        <f t="shared" si="8"/>
        <v/>
      </c>
    </row>
    <row r="129" spans="1:12" ht="15" x14ac:dyDescent="0.2">
      <c r="A129" s="18">
        <f t="shared" si="5"/>
        <v>1</v>
      </c>
      <c r="B129" s="17">
        <f t="shared" si="6"/>
        <v>0</v>
      </c>
      <c r="C129" s="17">
        <f t="shared" si="7"/>
        <v>0</v>
      </c>
      <c r="D129" s="18">
        <v>0.34999999999999898</v>
      </c>
      <c r="E129" s="26">
        <f t="shared" si="3"/>
        <v>0.60499999999999998</v>
      </c>
      <c r="F129" s="27" t="str">
        <f t="shared" si="4"/>
        <v>D</v>
      </c>
      <c r="H129"/>
      <c r="I129" s="6" t="s">
        <v>10</v>
      </c>
      <c r="J129" s="23">
        <v>0.66600000000000004</v>
      </c>
      <c r="L129" s="2" t="str">
        <f t="shared" si="8"/>
        <v/>
      </c>
    </row>
    <row r="130" spans="1:12" ht="15" x14ac:dyDescent="0.2">
      <c r="A130" s="18">
        <f t="shared" si="5"/>
        <v>1</v>
      </c>
      <c r="B130" s="17">
        <f t="shared" si="6"/>
        <v>0</v>
      </c>
      <c r="C130" s="17">
        <f t="shared" si="7"/>
        <v>0</v>
      </c>
      <c r="D130" s="18">
        <v>0.29999999999999899</v>
      </c>
      <c r="E130" s="26">
        <f t="shared" si="3"/>
        <v>0.59</v>
      </c>
      <c r="F130" s="27" t="str">
        <f t="shared" si="4"/>
        <v>F</v>
      </c>
      <c r="H130"/>
      <c r="I130" s="6" t="s">
        <v>11</v>
      </c>
      <c r="J130" s="23">
        <v>0.626</v>
      </c>
      <c r="L130" s="2" t="str">
        <f t="shared" si="8"/>
        <v/>
      </c>
    </row>
    <row r="131" spans="1:12" ht="15" x14ac:dyDescent="0.2">
      <c r="A131" s="18">
        <f t="shared" si="5"/>
        <v>1</v>
      </c>
      <c r="B131" s="17">
        <f t="shared" si="6"/>
        <v>0</v>
      </c>
      <c r="C131" s="17">
        <f t="shared" si="7"/>
        <v>0</v>
      </c>
      <c r="D131" s="18">
        <v>0.249999999999999</v>
      </c>
      <c r="E131" s="26">
        <f t="shared" si="3"/>
        <v>0.57499999999999996</v>
      </c>
      <c r="F131" s="27" t="str">
        <f t="shared" si="4"/>
        <v>F</v>
      </c>
      <c r="H131"/>
      <c r="I131" s="6" t="s">
        <v>11</v>
      </c>
      <c r="J131" s="23">
        <v>0.59599999999999997</v>
      </c>
      <c r="L131" s="2" t="str">
        <f t="shared" si="8"/>
        <v/>
      </c>
    </row>
    <row r="132" spans="1:12" ht="15.75" thickBot="1" x14ac:dyDescent="0.25">
      <c r="A132" s="18">
        <f t="shared" si="5"/>
        <v>1</v>
      </c>
      <c r="B132" s="17">
        <f t="shared" si="6"/>
        <v>0</v>
      </c>
      <c r="C132" s="17">
        <f t="shared" si="7"/>
        <v>0</v>
      </c>
      <c r="D132" s="18">
        <v>0.19999999999999901</v>
      </c>
      <c r="E132" s="26">
        <f t="shared" si="3"/>
        <v>0.56000000000000005</v>
      </c>
      <c r="F132" s="27" t="str">
        <f t="shared" si="4"/>
        <v>F</v>
      </c>
      <c r="H132"/>
      <c r="I132" s="8" t="s">
        <v>1</v>
      </c>
      <c r="J132" s="24"/>
      <c r="L132" s="2" t="str">
        <f t="shared" si="8"/>
        <v/>
      </c>
    </row>
    <row r="133" spans="1:12" ht="15" x14ac:dyDescent="0.2">
      <c r="A133" s="18">
        <f t="shared" si="5"/>
        <v>1</v>
      </c>
      <c r="B133" s="17">
        <f t="shared" si="6"/>
        <v>0</v>
      </c>
      <c r="C133" s="17">
        <f t="shared" si="7"/>
        <v>0</v>
      </c>
      <c r="D133" s="18">
        <v>0.149999999999999</v>
      </c>
      <c r="E133" s="26">
        <f t="shared" si="3"/>
        <v>0.54500000000000004</v>
      </c>
      <c r="F133" s="27" t="str">
        <f t="shared" si="4"/>
        <v>F</v>
      </c>
      <c r="H133"/>
      <c r="J133" s="1"/>
      <c r="L133" s="2" t="str">
        <f t="shared" si="8"/>
        <v/>
      </c>
    </row>
    <row r="134" spans="1:12" ht="15" x14ac:dyDescent="0.2">
      <c r="A134" s="18">
        <f t="shared" si="5"/>
        <v>1</v>
      </c>
      <c r="B134" s="17">
        <f t="shared" si="6"/>
        <v>0</v>
      </c>
      <c r="C134" s="17">
        <f t="shared" si="7"/>
        <v>0</v>
      </c>
      <c r="D134" s="18">
        <v>9.9999999999999006E-2</v>
      </c>
      <c r="E134" s="26">
        <f t="shared" si="3"/>
        <v>0.53</v>
      </c>
      <c r="F134" s="27" t="str">
        <f t="shared" si="4"/>
        <v>F</v>
      </c>
      <c r="H134"/>
      <c r="J134" s="1"/>
      <c r="L134" s="2" t="str">
        <f t="shared" si="8"/>
        <v/>
      </c>
    </row>
    <row r="135" spans="1:12" ht="15" x14ac:dyDescent="0.2">
      <c r="A135" s="18">
        <f t="shared" si="5"/>
        <v>1</v>
      </c>
      <c r="B135" s="17">
        <f t="shared" si="6"/>
        <v>0</v>
      </c>
      <c r="C135" s="17">
        <f t="shared" si="7"/>
        <v>0</v>
      </c>
      <c r="D135" s="18">
        <v>4.9999999999998997E-2</v>
      </c>
      <c r="E135" s="26">
        <f t="shared" si="3"/>
        <v>0.51500000000000001</v>
      </c>
      <c r="F135" s="27" t="str">
        <f>IF(K137&lt;&gt;"",K137,IF(E135&gt;=$J$126,"C+",IF(E135&gt;=$J$127,"C",IF(E135&gt;=$J$128,"C-",IF(E135&gt;=$J$129,"D+", IF(E135&gt;=$J$130,"D", IF(E135&gt;=$J$131,"D","F")))))))</f>
        <v>F</v>
      </c>
      <c r="H135"/>
      <c r="I135" s="25"/>
      <c r="J135" s="1"/>
      <c r="L135" s="2" t="str">
        <f t="shared" si="8"/>
        <v/>
      </c>
    </row>
    <row r="136" spans="1:12" ht="15" x14ac:dyDescent="0.2">
      <c r="A136" s="19">
        <f t="shared" si="5"/>
        <v>1</v>
      </c>
      <c r="B136" s="39">
        <f t="shared" si="6"/>
        <v>0</v>
      </c>
      <c r="C136" s="39">
        <f t="shared" si="7"/>
        <v>0</v>
      </c>
      <c r="D136" s="19">
        <v>0</v>
      </c>
      <c r="E136" s="141">
        <f t="shared" si="3"/>
        <v>0.5</v>
      </c>
      <c r="F136" s="35" t="str">
        <f>IF(K138&lt;&gt;"",K138,IF(E136&gt;=$J$126,"C+",IF(E136&gt;=$J$127,"C",IF(E136&gt;=$J$128,"C-",IF(E136&gt;=$J$129,"D+", IF(E136&gt;=$J$130,"D", IF(E136&gt;=$J$131,"D","F")))))))</f>
        <v>F</v>
      </c>
      <c r="H136"/>
      <c r="J136" s="1"/>
      <c r="L136" s="2" t="str">
        <f t="shared" si="8"/>
        <v/>
      </c>
    </row>
    <row r="137" spans="1:12" ht="15" x14ac:dyDescent="0.2">
      <c r="H137"/>
      <c r="I137" s="1"/>
      <c r="K137" s="2" t="str">
        <f>IF(E135&gt;=$J$121,"A",IF(E135&gt;=$J$122,"A-",IF(E135&gt;=$J$123,"B+",IF(E135&gt;=$J$124,"B",IF(E135&gt;=$J$125,"B-","")))))</f>
        <v/>
      </c>
    </row>
  </sheetData>
  <sheetProtection algorithmName="SHA-512" hashValue="Va8b0lC+JkjEsK5UitoqSoL6xXbpy1StC8hckZtRJzkoiHeXJqeTpZC1SmRhJNfhrchTeyhklAZoor6vQD2RiA==" saltValue="3fM8+VGKDIBdz8aD+I6oLA==" spinCount="100000" sheet="1"/>
  <phoneticPr fontId="2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Grade Calculator</vt:lpstr>
      <vt:lpstr>Sheet1</vt:lpstr>
    </vt:vector>
  </TitlesOfParts>
  <Company>Kent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LMarks</dc:creator>
  <cp:lastModifiedBy>Marks, Larry</cp:lastModifiedBy>
  <dcterms:created xsi:type="dcterms:W3CDTF">2007-04-06T16:38:05Z</dcterms:created>
  <dcterms:modified xsi:type="dcterms:W3CDTF">2018-08-24T15:55:59Z</dcterms:modified>
</cp:coreProperties>
</file>