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65356" windowWidth="15030" windowHeight="87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<sst xmlns="http://schemas.openxmlformats.org/spreadsheetml/2006/main" count="163" uniqueCount="125">
  <si>
    <t>B</t>
  </si>
  <si>
    <t>F</t>
  </si>
  <si>
    <t>A</t>
  </si>
  <si>
    <t>Weight</t>
  </si>
  <si>
    <t>A-</t>
  </si>
  <si>
    <t>B+</t>
  </si>
  <si>
    <t>B-</t>
  </si>
  <si>
    <t>C+</t>
  </si>
  <si>
    <t>C</t>
  </si>
  <si>
    <t>C-</t>
  </si>
  <si>
    <t>D+</t>
  </si>
  <si>
    <t>D</t>
  </si>
  <si>
    <t>D-</t>
  </si>
  <si>
    <t>Percent</t>
  </si>
  <si>
    <t>To earn a</t>
  </si>
  <si>
    <t>COURSE</t>
  </si>
  <si>
    <t xml:space="preserve">Grade </t>
  </si>
  <si>
    <t>Of:</t>
  </si>
  <si>
    <t>Course</t>
  </si>
  <si>
    <t>Mini test 1</t>
  </si>
  <si>
    <t>Mini test 2</t>
  </si>
  <si>
    <t>Mini test 3</t>
  </si>
  <si>
    <t>Mini test 4</t>
  </si>
  <si>
    <t>Mini test 5</t>
  </si>
  <si>
    <t>Mini test 6</t>
  </si>
  <si>
    <t>Mini test 7</t>
  </si>
  <si>
    <t>Mini test 8</t>
  </si>
  <si>
    <t>Mini test 9</t>
  </si>
  <si>
    <t>Mini test 10</t>
  </si>
  <si>
    <t>Mini test 11</t>
  </si>
  <si>
    <t>Mini test 12</t>
  </si>
  <si>
    <t>Mini test 13</t>
  </si>
  <si>
    <t>Right</t>
  </si>
  <si>
    <t>FINAL exam</t>
  </si>
  <si>
    <t>% of Mini test Grades done to Date =</t>
  </si>
  <si>
    <t>% of Mini Test Grades Left to Do =</t>
  </si>
  <si>
    <t>My current course percent based on Mini tests</t>
  </si>
  <si>
    <t>% of Total Class Grades Left to Do =</t>
  </si>
  <si>
    <t>Current TOTAL mini test score</t>
  </si>
  <si>
    <t>The percent</t>
  </si>
  <si>
    <t>mini tests</t>
  </si>
  <si>
    <t>correct on the</t>
  </si>
  <si>
    <t xml:space="preserve">you assume </t>
  </si>
  <si>
    <t>Note: this column is an</t>
  </si>
  <si>
    <t>GRADE</t>
  </si>
  <si>
    <t>intermediate calculation students…ignore it please</t>
  </si>
  <si>
    <t>Estimated Final</t>
  </si>
  <si>
    <t>Estimated</t>
  </si>
  <si>
    <t>Final</t>
  </si>
  <si>
    <t>the FINAL EXAM:</t>
  </si>
  <si>
    <t xml:space="preserve">You </t>
  </si>
  <si>
    <t>NEED a</t>
  </si>
  <si>
    <t>Percent Of:</t>
  </si>
  <si>
    <t>&lt;--Let's assume a good start!</t>
  </si>
  <si>
    <t>Mini test</t>
  </si>
  <si>
    <t>In this column</t>
  </si>
  <si>
    <t>PERCENT</t>
  </si>
  <si>
    <t xml:space="preserve">Enter your mini-test scores </t>
  </si>
  <si>
    <t>CORRECT</t>
  </si>
  <si>
    <t>Number of mini tests completed =</t>
  </si>
  <si>
    <t>MINI-TEST SUMMARY</t>
  </si>
  <si>
    <t>FINAL EXAM INFORMATION:</t>
  </si>
  <si>
    <t>Mini-test Weight =</t>
  </si>
  <si>
    <r>
      <t xml:space="preserve">&lt;--Enter </t>
    </r>
    <r>
      <rPr>
        <b/>
        <sz val="12"/>
        <rFont val="Arial"/>
        <family val="2"/>
      </rPr>
      <t>Final Exam</t>
    </r>
    <r>
      <rPr>
        <sz val="12"/>
        <rFont val="Arial"/>
        <family val="0"/>
      </rPr>
      <t xml:space="preserve"> Score (Actual or Expected Percent correct)</t>
    </r>
  </si>
  <si>
    <t>Mini-test Average (from above)</t>
  </si>
  <si>
    <r>
      <t xml:space="preserve">&lt;-- Enter Expected </t>
    </r>
    <r>
      <rPr>
        <b/>
        <sz val="12"/>
        <rFont val="Arial"/>
        <family val="2"/>
      </rPr>
      <t>Extra Credit</t>
    </r>
  </si>
  <si>
    <t xml:space="preserve"> Exam</t>
  </si>
  <si>
    <t>STEP 1:</t>
  </si>
  <si>
    <t>FINAL EXAM %  (from above)</t>
  </si>
  <si>
    <t>OPTION 2:  See what you need to earn on the FINAL EXAM to get any grade in the class:</t>
  </si>
  <si>
    <r>
      <t xml:space="preserve">Look in the </t>
    </r>
    <r>
      <rPr>
        <sz val="12"/>
        <rFont val="Arial"/>
        <family val="2"/>
      </rPr>
      <t>TABLE</t>
    </r>
    <r>
      <rPr>
        <b/>
        <sz val="12"/>
        <rFont val="Arial"/>
        <family val="2"/>
      </rPr>
      <t xml:space="preserve"> </t>
    </r>
    <r>
      <rPr>
        <sz val="12"/>
        <rFont val="Arial"/>
        <family val="0"/>
      </rPr>
      <t xml:space="preserve">below to see what you need to earn on the final exam, based on </t>
    </r>
  </si>
  <si>
    <t>Current Mini-test Average</t>
  </si>
  <si>
    <r>
      <t xml:space="preserve">Enter the percent correct you </t>
    </r>
    <r>
      <rPr>
        <b/>
        <sz val="12"/>
        <rFont val="Arial"/>
        <family val="2"/>
      </rPr>
      <t>EXPECT</t>
    </r>
    <r>
      <rPr>
        <sz val="12"/>
        <rFont val="Arial"/>
        <family val="0"/>
      </rPr>
      <t xml:space="preserve"> to get on all of the</t>
    </r>
    <r>
      <rPr>
        <b/>
        <sz val="12"/>
        <rFont val="Arial"/>
        <family val="2"/>
      </rPr>
      <t xml:space="preserve"> Mini-tests</t>
    </r>
    <r>
      <rPr>
        <sz val="12"/>
        <rFont val="Arial"/>
        <family val="0"/>
      </rPr>
      <t xml:space="preserve"> (or </t>
    </r>
    <r>
      <rPr>
        <b/>
        <sz val="12"/>
        <rFont val="Arial"/>
        <family val="2"/>
      </rPr>
      <t>leave blank</t>
    </r>
    <r>
      <rPr>
        <sz val="12"/>
        <rFont val="Arial"/>
        <family val="0"/>
      </rPr>
      <t xml:space="preserve"> to use your </t>
    </r>
    <r>
      <rPr>
        <u val="single"/>
        <sz val="12"/>
        <rFont val="Arial"/>
        <family val="2"/>
      </rPr>
      <t>current percent correct</t>
    </r>
    <r>
      <rPr>
        <sz val="12"/>
        <rFont val="Arial"/>
        <family val="0"/>
      </rPr>
      <t>).</t>
    </r>
  </si>
  <si>
    <t>C37</t>
  </si>
  <si>
    <t>C39</t>
  </si>
  <si>
    <t>--The table below uses The Mini-tests Grades from above.</t>
  </si>
  <si>
    <t>OPTION 1:  Manually Enter Final Exam Grade and Extra Credit:</t>
  </si>
  <si>
    <r>
      <t xml:space="preserve">(a) automatically using your CURRENT mini-test and extra credit percent (from above) as the total average, </t>
    </r>
    <r>
      <rPr>
        <b/>
        <sz val="12"/>
        <rFont val="Arial"/>
        <family val="2"/>
      </rPr>
      <t>OR</t>
    </r>
  </si>
  <si>
    <r>
      <t xml:space="preserve">(b) by entering what you </t>
    </r>
    <r>
      <rPr>
        <b/>
        <sz val="12"/>
        <rFont val="Arial"/>
        <family val="2"/>
      </rPr>
      <t>EXPECT</t>
    </r>
    <r>
      <rPr>
        <sz val="12"/>
        <rFont val="Arial"/>
        <family val="0"/>
      </rPr>
      <t xml:space="preserve"> you will earn as an average on all of the Mini-tests</t>
    </r>
  </si>
  <si>
    <r>
      <t xml:space="preserve">You can </t>
    </r>
    <r>
      <rPr>
        <b/>
        <sz val="12"/>
        <rFont val="Arial"/>
        <family val="2"/>
      </rPr>
      <t>CHANGE</t>
    </r>
    <r>
      <rPr>
        <sz val="12"/>
        <rFont val="Arial"/>
        <family val="0"/>
      </rPr>
      <t xml:space="preserve"> the expected mini-test average BELOW,  or change the </t>
    </r>
    <r>
      <rPr>
        <b/>
        <sz val="12"/>
        <rFont val="Arial"/>
        <family val="2"/>
      </rPr>
      <t xml:space="preserve">EXTRA CREDIT </t>
    </r>
    <r>
      <rPr>
        <sz val="12"/>
        <rFont val="Arial"/>
        <family val="0"/>
      </rPr>
      <t>information above in the yellow area:</t>
    </r>
  </si>
  <si>
    <t>plus Extra Credit as</t>
  </si>
  <si>
    <t xml:space="preserve">IF you get </t>
  </si>
  <si>
    <t>Your</t>
  </si>
  <si>
    <t>entered by you</t>
  </si>
  <si>
    <t xml:space="preserve">the percent below </t>
  </si>
  <si>
    <t>correct on</t>
  </si>
  <si>
    <t xml:space="preserve"> AVERAGE is:</t>
  </si>
  <si>
    <r>
      <rPr>
        <b/>
        <sz val="10"/>
        <rFont val="Arial"/>
        <family val="2"/>
      </rPr>
      <t>ACTUAL scores</t>
    </r>
    <r>
      <rPr>
        <sz val="10"/>
        <rFont val="Arial"/>
        <family val="2"/>
      </rPr>
      <t>)</t>
    </r>
  </si>
  <si>
    <r>
      <t xml:space="preserve">If you have </t>
    </r>
    <r>
      <rPr>
        <b/>
        <sz val="10"/>
        <color indexed="10"/>
        <rFont val="Arial"/>
        <family val="2"/>
      </rPr>
      <t xml:space="preserve">missed </t>
    </r>
    <r>
      <rPr>
        <sz val="10"/>
        <color indexed="10"/>
        <rFont val="Arial"/>
        <family val="2"/>
      </rPr>
      <t>a</t>
    </r>
  </si>
  <si>
    <r>
      <t xml:space="preserve">mini-test you </t>
    </r>
    <r>
      <rPr>
        <b/>
        <sz val="10"/>
        <color indexed="10"/>
        <rFont val="Arial"/>
        <family val="2"/>
      </rPr>
      <t xml:space="preserve">MUST </t>
    </r>
  </si>
  <si>
    <t>enter a grade of 0.</t>
  </si>
  <si>
    <t xml:space="preserve">2.  If you have only entered the Expected Extra Credit % above, then continue to </t>
  </si>
  <si>
    <t>option 2 to see what you need to earn on the final to get a particular grade in the class.</t>
  </si>
  <si>
    <r>
      <t xml:space="preserve">Step 1:  ENTER THE </t>
    </r>
    <r>
      <rPr>
        <b/>
        <sz val="12"/>
        <rFont val="Arial"/>
        <family val="2"/>
      </rPr>
      <t>PERCENT</t>
    </r>
    <r>
      <rPr>
        <sz val="12"/>
        <rFont val="Arial"/>
        <family val="0"/>
      </rPr>
      <t xml:space="preserve"> CORRECT FOR EACH MINI TEST </t>
    </r>
  </si>
  <si>
    <r>
      <t xml:space="preserve">Your Course Grade </t>
    </r>
    <r>
      <rPr>
        <sz val="12"/>
        <color indexed="10"/>
        <rFont val="Arial"/>
        <family val="2"/>
      </rPr>
      <t xml:space="preserve">based </t>
    </r>
    <r>
      <rPr>
        <b/>
        <sz val="12"/>
        <color indexed="10"/>
        <rFont val="Arial"/>
        <family val="2"/>
      </rPr>
      <t>ONLY on mini-tests to date:</t>
    </r>
  </si>
  <si>
    <r>
      <rPr>
        <sz val="12"/>
        <rFont val="Arial"/>
        <family val="2"/>
      </rPr>
      <t>For this table,</t>
    </r>
    <r>
      <rPr>
        <b/>
        <sz val="12"/>
        <rFont val="Arial"/>
        <family val="0"/>
      </rPr>
      <t xml:space="preserve"> you can manually enter a final exam grade you </t>
    </r>
    <r>
      <rPr>
        <b/>
        <sz val="12"/>
        <color indexed="10"/>
        <rFont val="Arial"/>
        <family val="2"/>
      </rPr>
      <t>plan</t>
    </r>
    <r>
      <rPr>
        <b/>
        <sz val="12"/>
        <rFont val="Arial"/>
        <family val="0"/>
      </rPr>
      <t xml:space="preserve"> to earn</t>
    </r>
  </si>
  <si>
    <r>
      <t xml:space="preserve">and extra credit you </t>
    </r>
    <r>
      <rPr>
        <b/>
        <sz val="12"/>
        <color indexed="10"/>
        <rFont val="Arial"/>
        <family val="2"/>
      </rPr>
      <t>plan</t>
    </r>
    <r>
      <rPr>
        <b/>
        <sz val="12"/>
        <rFont val="Arial"/>
        <family val="0"/>
      </rPr>
      <t xml:space="preserve"> to earn. </t>
    </r>
    <r>
      <rPr>
        <sz val="12"/>
        <rFont val="Arial"/>
        <family val="2"/>
      </rPr>
      <t xml:space="preserve">Then you can see in this table what grade you </t>
    </r>
  </si>
  <si>
    <r>
      <t xml:space="preserve">WOULD receive IF </t>
    </r>
    <r>
      <rPr>
        <sz val="12"/>
        <rFont val="Arial"/>
        <family val="2"/>
      </rPr>
      <t>you earn the grades you enter below:</t>
    </r>
  </si>
  <si>
    <t>&lt;--Insert the percent you assume you will get to the left</t>
  </si>
  <si>
    <t>OR leave this blank to calculate the grade based on your CURRENT Percent from above)</t>
  </si>
  <si>
    <t>The Table below shows what your Course Grade would be if you earned each grade on the Final Exam:</t>
  </si>
  <si>
    <t>The Grade calculator makes use of information which you enter to let you know where you stand in the class.</t>
  </si>
  <si>
    <t>You can enter actual grades or grades you plan to earn on the mini-tests, the final exam, and for extra credit.</t>
  </si>
  <si>
    <t>The last table shows you what grade you would earn given the information you provide.</t>
  </si>
  <si>
    <r>
      <t>Expected</t>
    </r>
    <r>
      <rPr>
        <b/>
        <sz val="12"/>
        <rFont val="Arial"/>
        <family val="2"/>
      </rPr>
      <t xml:space="preserve"> Extra Credit %</t>
    </r>
  </si>
  <si>
    <t>&lt;--Expected Course Grade with the information you have entered</t>
  </si>
  <si>
    <r>
      <t xml:space="preserve">(but </t>
    </r>
    <r>
      <rPr>
        <b/>
        <sz val="10"/>
        <rFont val="Arial"/>
        <family val="2"/>
      </rPr>
      <t>YOU</t>
    </r>
    <r>
      <rPr>
        <sz val="10"/>
        <rFont val="Arial"/>
        <family val="2"/>
      </rPr>
      <t xml:space="preserve"> need to enter </t>
    </r>
    <r>
      <rPr>
        <b/>
        <sz val="10"/>
        <rFont val="Arial"/>
        <family val="2"/>
      </rPr>
      <t>YOUR</t>
    </r>
  </si>
  <si>
    <t>OR</t>
  </si>
  <si>
    <t xml:space="preserve">Assuming you earn the mini-test and Extra Credit Scores you have entered, </t>
  </si>
  <si>
    <t>what you will need to earn on the Final Exam to get the following Grade in the class:</t>
  </si>
  <si>
    <t>The Table below shows what grade you need to earn on the Final Exam to earn a particular grade in the Course:</t>
  </si>
  <si>
    <t>Mini-test</t>
  </si>
  <si>
    <t>Grades:</t>
  </si>
  <si>
    <t xml:space="preserve">or the calcuation </t>
  </si>
  <si>
    <r>
      <t xml:space="preserve">will </t>
    </r>
    <r>
      <rPr>
        <b/>
        <u val="single"/>
        <sz val="10"/>
        <color indexed="10"/>
        <rFont val="Arial"/>
        <family val="2"/>
      </rPr>
      <t>NOT</t>
    </r>
    <r>
      <rPr>
        <sz val="10"/>
        <color indexed="10"/>
        <rFont val="Arial"/>
        <family val="2"/>
      </rPr>
      <t xml:space="preserve"> be correct.</t>
    </r>
  </si>
  <si>
    <t>entered by you:</t>
  </si>
  <si>
    <t>mini tests:</t>
  </si>
  <si>
    <r>
      <t>(</t>
    </r>
    <r>
      <rPr>
        <b/>
        <sz val="10"/>
        <rFont val="Arial"/>
        <family val="2"/>
      </rPr>
      <t>NOTE:</t>
    </r>
    <r>
      <rPr>
        <sz val="10"/>
        <rFont val="Arial"/>
        <family val="2"/>
      </rPr>
      <t xml:space="preserve">  an n.a. indicates that you cannot earn that grade in the class given your assumptions)</t>
    </r>
  </si>
  <si>
    <t xml:space="preserve">&lt;--IF your grade was based only on the </t>
  </si>
  <si>
    <t xml:space="preserve">      mini-test this is what you would have</t>
  </si>
  <si>
    <t xml:space="preserve">&lt;--Expected Course Grade </t>
  </si>
  <si>
    <t>with only these grades (if you stop now)</t>
  </si>
  <si>
    <r>
      <t xml:space="preserve">1.  IF you have entered a score for the FINAL EXAM </t>
    </r>
    <r>
      <rPr>
        <b/>
        <sz val="12"/>
        <color indexed="10"/>
        <rFont val="Arial"/>
        <family val="2"/>
      </rPr>
      <t>and</t>
    </r>
    <r>
      <rPr>
        <sz val="12"/>
        <color indexed="10"/>
        <rFont val="Arial"/>
        <family val="2"/>
      </rPr>
      <t xml:space="preserve"> Extra credit above,  </t>
    </r>
  </si>
  <si>
    <r>
      <t xml:space="preserve">then you can </t>
    </r>
    <r>
      <rPr>
        <b/>
        <sz val="12"/>
        <color indexed="10"/>
        <rFont val="Arial"/>
        <family val="2"/>
      </rPr>
      <t>STOP</t>
    </r>
    <r>
      <rPr>
        <sz val="12"/>
        <color indexed="10"/>
        <rFont val="Arial"/>
        <family val="2"/>
      </rPr>
      <t xml:space="preserve"> here and read your Expected Course Grade on the last line of the table above.</t>
    </r>
  </si>
  <si>
    <t>Expected COURSE Grade with the info so far: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</si>
</sst>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%"/>
    <numFmt numFmtId="169" formatCode="0.0"/>
    <numFmt numFmtId="170" formatCode="0.000"/>
    <numFmt numFmtId="171" formatCode="0.000%"/>
    <numFmt numFmtId="172" formatCode="0.0000%"/>
    <numFmt numFmtId="173" formatCode="0.000000%"/>
    <numFmt numFmtId="174" formatCode="0.00000%"/>
    <numFmt numFmtId="175" formatCode="0.00000000"/>
    <numFmt numFmtId="176" formatCode="0.0000000"/>
  </numFmts>
  <fonts count="5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u val="single"/>
      <sz val="12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b/>
      <u val="single"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7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2"/>
      <color indexed="5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B050"/>
      <name val="Arial"/>
      <family val="2"/>
    </font>
    <font>
      <sz val="12"/>
      <color rgb="FFFF0000"/>
      <name val="Arial"/>
      <family val="2"/>
    </font>
    <font>
      <b/>
      <sz val="12"/>
      <color theme="1"/>
      <name val="Arial"/>
      <family val="2"/>
    </font>
    <font>
      <sz val="10"/>
      <color rgb="FFFF0000"/>
      <name val="Arial"/>
      <family val="2"/>
    </font>
    <font>
      <b/>
      <sz val="12"/>
      <color rgb="FFFFC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70C0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ck"/>
      <right style="thick"/>
      <top style="thick"/>
      <bottom style="thick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 style="thick"/>
      <top>
        <color indexed="63"/>
      </top>
      <bottom style="thick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6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13" xfId="0" applyFont="1" applyBorder="1" applyAlignment="1">
      <alignment horizontal="center"/>
    </xf>
    <xf numFmtId="168" fontId="4" fillId="0" borderId="0" xfId="59" applyNumberFormat="1" applyFont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 horizontal="left"/>
    </xf>
    <xf numFmtId="9" fontId="4" fillId="0" borderId="0" xfId="0" applyNumberFormat="1" applyFont="1" applyBorder="1" applyAlignment="1">
      <alignment horizontal="center"/>
    </xf>
    <xf numFmtId="9" fontId="4" fillId="0" borderId="0" xfId="0" applyNumberFormat="1" applyFont="1" applyBorder="1" applyAlignment="1">
      <alignment horizontal="right"/>
    </xf>
    <xf numFmtId="9" fontId="4" fillId="0" borderId="0" xfId="59" applyFont="1" applyBorder="1" applyAlignment="1">
      <alignment horizontal="center"/>
    </xf>
    <xf numFmtId="168" fontId="4" fillId="0" borderId="10" xfId="0" applyNumberFormat="1" applyFont="1" applyBorder="1" applyAlignment="1">
      <alignment horizontal="center"/>
    </xf>
    <xf numFmtId="168" fontId="4" fillId="0" borderId="11" xfId="0" applyNumberFormat="1" applyFont="1" applyBorder="1" applyAlignment="1">
      <alignment horizontal="center"/>
    </xf>
    <xf numFmtId="168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168" fontId="4" fillId="0" borderId="19" xfId="59" applyNumberFormat="1" applyFont="1" applyBorder="1" applyAlignment="1">
      <alignment horizontal="center"/>
    </xf>
    <xf numFmtId="168" fontId="4" fillId="0" borderId="11" xfId="59" applyNumberFormat="1" applyFont="1" applyBorder="1" applyAlignment="1">
      <alignment horizontal="center"/>
    </xf>
    <xf numFmtId="168" fontId="4" fillId="0" borderId="16" xfId="59" applyNumberFormat="1" applyFont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168" fontId="0" fillId="0" borderId="10" xfId="59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9" fontId="4" fillId="0" borderId="21" xfId="0" applyNumberFormat="1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10" fontId="4" fillId="0" borderId="22" xfId="0" applyNumberFormat="1" applyFont="1" applyBorder="1" applyAlignment="1">
      <alignment horizontal="center"/>
    </xf>
    <xf numFmtId="10" fontId="0" fillId="0" borderId="0" xfId="0" applyNumberFormat="1" applyAlignment="1">
      <alignment horizontal="center"/>
    </xf>
    <xf numFmtId="0" fontId="4" fillId="0" borderId="23" xfId="0" applyFont="1" applyBorder="1" applyAlignment="1">
      <alignment horizontal="center"/>
    </xf>
    <xf numFmtId="9" fontId="0" fillId="0" borderId="0" xfId="0" applyNumberFormat="1" applyAlignment="1">
      <alignment/>
    </xf>
    <xf numFmtId="9" fontId="4" fillId="33" borderId="22" xfId="0" applyNumberFormat="1" applyFont="1" applyFill="1" applyBorder="1" applyAlignment="1" applyProtection="1">
      <alignment horizontal="center"/>
      <protection locked="0"/>
    </xf>
    <xf numFmtId="0" fontId="4" fillId="0" borderId="16" xfId="0" applyFont="1" applyBorder="1" applyAlignment="1">
      <alignment horizontal="center"/>
    </xf>
    <xf numFmtId="0" fontId="0" fillId="0" borderId="0" xfId="0" applyBorder="1" applyAlignment="1">
      <alignment/>
    </xf>
    <xf numFmtId="9" fontId="4" fillId="0" borderId="16" xfId="0" applyNumberFormat="1" applyFont="1" applyBorder="1" applyAlignment="1">
      <alignment horizontal="center"/>
    </xf>
    <xf numFmtId="0" fontId="0" fillId="0" borderId="0" xfId="0" applyFont="1" applyAlignment="1">
      <alignment/>
    </xf>
    <xf numFmtId="168" fontId="4" fillId="0" borderId="22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4" fillId="0" borderId="20" xfId="0" applyFont="1" applyBorder="1" applyAlignment="1">
      <alignment horizontal="right"/>
    </xf>
    <xf numFmtId="10" fontId="0" fillId="0" borderId="24" xfId="0" applyNumberFormat="1" applyBorder="1" applyAlignment="1">
      <alignment horizontal="center"/>
    </xf>
    <xf numFmtId="0" fontId="0" fillId="0" borderId="25" xfId="0" applyBorder="1" applyAlignment="1">
      <alignment horizontal="center"/>
    </xf>
    <xf numFmtId="0" fontId="4" fillId="0" borderId="26" xfId="0" applyFont="1" applyBorder="1" applyAlignment="1">
      <alignment horizontal="left"/>
    </xf>
    <xf numFmtId="0" fontId="4" fillId="0" borderId="27" xfId="0" applyFont="1" applyBorder="1" applyAlignment="1">
      <alignment horizontal="center"/>
    </xf>
    <xf numFmtId="0" fontId="4" fillId="0" borderId="12" xfId="0" applyFont="1" applyBorder="1" applyAlignment="1">
      <alignment horizontal="left"/>
    </xf>
    <xf numFmtId="0" fontId="4" fillId="0" borderId="28" xfId="0" applyFont="1" applyBorder="1" applyAlignment="1">
      <alignment horizontal="center"/>
    </xf>
    <xf numFmtId="0" fontId="4" fillId="0" borderId="12" xfId="0" applyFont="1" applyBorder="1" applyAlignment="1">
      <alignment/>
    </xf>
    <xf numFmtId="10" fontId="4" fillId="0" borderId="28" xfId="0" applyNumberFormat="1" applyFont="1" applyBorder="1" applyAlignment="1">
      <alignment horizontal="center"/>
    </xf>
    <xf numFmtId="9" fontId="4" fillId="0" borderId="28" xfId="0" applyNumberFormat="1" applyFont="1" applyBorder="1" applyAlignment="1">
      <alignment horizontal="center"/>
    </xf>
    <xf numFmtId="168" fontId="4" fillId="0" borderId="28" xfId="0" applyNumberFormat="1" applyFont="1" applyBorder="1" applyAlignment="1">
      <alignment horizontal="center"/>
    </xf>
    <xf numFmtId="0" fontId="0" fillId="0" borderId="13" xfId="0" applyBorder="1" applyAlignment="1">
      <alignment/>
    </xf>
    <xf numFmtId="0" fontId="4" fillId="0" borderId="23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9" fontId="4" fillId="0" borderId="19" xfId="0" applyNumberFormat="1" applyFont="1" applyBorder="1" applyAlignment="1">
      <alignment horizontal="center"/>
    </xf>
    <xf numFmtId="0" fontId="0" fillId="0" borderId="29" xfId="0" applyBorder="1" applyAlignment="1">
      <alignment/>
    </xf>
    <xf numFmtId="0" fontId="4" fillId="0" borderId="30" xfId="0" applyFont="1" applyBorder="1" applyAlignment="1">
      <alignment horizontal="left"/>
    </xf>
    <xf numFmtId="9" fontId="4" fillId="33" borderId="31" xfId="0" applyNumberFormat="1" applyFont="1" applyFill="1" applyBorder="1" applyAlignment="1" applyProtection="1">
      <alignment horizontal="center"/>
      <protection locked="0"/>
    </xf>
    <xf numFmtId="168" fontId="4" fillId="0" borderId="31" xfId="59" applyNumberFormat="1" applyFont="1" applyBorder="1" applyAlignment="1">
      <alignment horizontal="center"/>
    </xf>
    <xf numFmtId="0" fontId="0" fillId="0" borderId="32" xfId="0" applyBorder="1" applyAlignment="1">
      <alignment/>
    </xf>
    <xf numFmtId="168" fontId="0" fillId="0" borderId="33" xfId="59" applyNumberFormat="1" applyFont="1" applyBorder="1" applyAlignment="1">
      <alignment horizontal="center"/>
    </xf>
    <xf numFmtId="0" fontId="7" fillId="0" borderId="34" xfId="0" applyFont="1" applyBorder="1" applyAlignment="1">
      <alignment/>
    </xf>
    <xf numFmtId="172" fontId="4" fillId="0" borderId="10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 horizontal="right"/>
    </xf>
    <xf numFmtId="168" fontId="0" fillId="0" borderId="0" xfId="0" applyNumberFormat="1" applyAlignment="1">
      <alignment/>
    </xf>
    <xf numFmtId="168" fontId="4" fillId="0" borderId="0" xfId="0" applyNumberFormat="1" applyFont="1" applyAlignment="1">
      <alignment/>
    </xf>
    <xf numFmtId="0" fontId="7" fillId="0" borderId="35" xfId="0" applyFont="1" applyBorder="1" applyAlignment="1">
      <alignment horizontal="center"/>
    </xf>
    <xf numFmtId="168" fontId="0" fillId="0" borderId="22" xfId="59" applyNumberFormat="1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9" fontId="4" fillId="33" borderId="16" xfId="0" applyNumberFormat="1" applyFont="1" applyFill="1" applyBorder="1" applyAlignment="1" applyProtection="1">
      <alignment horizontal="center"/>
      <protection locked="0"/>
    </xf>
    <xf numFmtId="0" fontId="5" fillId="0" borderId="11" xfId="0" applyFont="1" applyBorder="1" applyAlignment="1">
      <alignment horizontal="center"/>
    </xf>
    <xf numFmtId="9" fontId="4" fillId="0" borderId="16" xfId="0" applyNumberFormat="1" applyFont="1" applyBorder="1" applyAlignment="1">
      <alignment horizontal="center"/>
    </xf>
    <xf numFmtId="49" fontId="4" fillId="33" borderId="31" xfId="0" applyNumberFormat="1" applyFont="1" applyFill="1" applyBorder="1" applyAlignment="1" applyProtection="1">
      <alignment horizontal="center"/>
      <protection locked="0"/>
    </xf>
    <xf numFmtId="0" fontId="7" fillId="0" borderId="10" xfId="0" applyFont="1" applyBorder="1" applyAlignment="1">
      <alignment horizontal="center"/>
    </xf>
    <xf numFmtId="168" fontId="0" fillId="0" borderId="0" xfId="59" applyNumberFormat="1" applyFont="1" applyBorder="1" applyAlignment="1">
      <alignment horizontal="center"/>
    </xf>
    <xf numFmtId="10" fontId="4" fillId="0" borderId="0" xfId="0" applyNumberFormat="1" applyFont="1" applyBorder="1" applyAlignment="1">
      <alignment horizontal="center"/>
    </xf>
    <xf numFmtId="0" fontId="51" fillId="0" borderId="0" xfId="0" applyFont="1" applyBorder="1" applyAlignment="1">
      <alignment horizontal="left"/>
    </xf>
    <xf numFmtId="0" fontId="4" fillId="0" borderId="22" xfId="0" applyFont="1" applyBorder="1" applyAlignment="1">
      <alignment horizontal="center"/>
    </xf>
    <xf numFmtId="9" fontId="4" fillId="0" borderId="28" xfId="59" applyFont="1" applyBorder="1" applyAlignment="1">
      <alignment horizontal="center"/>
    </xf>
    <xf numFmtId="168" fontId="4" fillId="0" borderId="38" xfId="59" applyNumberFormat="1" applyFont="1" applyBorder="1" applyAlignment="1">
      <alignment horizontal="center"/>
    </xf>
    <xf numFmtId="0" fontId="5" fillId="0" borderId="21" xfId="0" applyFont="1" applyBorder="1" applyAlignment="1">
      <alignment/>
    </xf>
    <xf numFmtId="9" fontId="4" fillId="0" borderId="21" xfId="0" applyNumberFormat="1" applyFont="1" applyBorder="1" applyAlignment="1">
      <alignment horizontal="center"/>
    </xf>
    <xf numFmtId="9" fontId="4" fillId="0" borderId="39" xfId="59" applyFont="1" applyBorder="1" applyAlignment="1">
      <alignment horizontal="center"/>
    </xf>
    <xf numFmtId="0" fontId="5" fillId="0" borderId="0" xfId="0" applyFont="1" applyBorder="1" applyAlignment="1">
      <alignment/>
    </xf>
    <xf numFmtId="9" fontId="4" fillId="0" borderId="40" xfId="59" applyFont="1" applyBorder="1" applyAlignment="1">
      <alignment horizontal="center"/>
    </xf>
    <xf numFmtId="49" fontId="4" fillId="0" borderId="41" xfId="0" applyNumberFormat="1" applyFont="1" applyBorder="1" applyAlignment="1">
      <alignment/>
    </xf>
    <xf numFmtId="9" fontId="4" fillId="0" borderId="41" xfId="0" applyNumberFormat="1" applyFont="1" applyBorder="1" applyAlignment="1">
      <alignment horizontal="center"/>
    </xf>
    <xf numFmtId="9" fontId="4" fillId="0" borderId="42" xfId="59" applyFont="1" applyBorder="1" applyAlignment="1">
      <alignment horizontal="center"/>
    </xf>
    <xf numFmtId="0" fontId="52" fillId="0" borderId="14" xfId="0" applyFont="1" applyBorder="1" applyAlignment="1">
      <alignment horizontal="left"/>
    </xf>
    <xf numFmtId="10" fontId="4" fillId="0" borderId="39" xfId="0" applyNumberFormat="1" applyFont="1" applyBorder="1" applyAlignment="1">
      <alignment horizontal="center"/>
    </xf>
    <xf numFmtId="0" fontId="52" fillId="0" borderId="15" xfId="0" applyFont="1" applyBorder="1" applyAlignment="1">
      <alignment horizontal="left"/>
    </xf>
    <xf numFmtId="9" fontId="4" fillId="0" borderId="43" xfId="0" applyNumberFormat="1" applyFont="1" applyBorder="1" applyAlignment="1">
      <alignment horizontal="center"/>
    </xf>
    <xf numFmtId="10" fontId="4" fillId="0" borderId="44" xfId="0" applyNumberFormat="1" applyFont="1" applyBorder="1" applyAlignment="1">
      <alignment horizontal="center"/>
    </xf>
    <xf numFmtId="0" fontId="51" fillId="0" borderId="14" xfId="0" applyFont="1" applyBorder="1" applyAlignment="1">
      <alignment horizontal="left"/>
    </xf>
    <xf numFmtId="0" fontId="51" fillId="0" borderId="15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4" fillId="0" borderId="45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46" xfId="0" applyFont="1" applyBorder="1" applyAlignment="1">
      <alignment/>
    </xf>
    <xf numFmtId="0" fontId="53" fillId="0" borderId="0" xfId="0" applyFont="1" applyBorder="1" applyAlignment="1">
      <alignment horizontal="left"/>
    </xf>
    <xf numFmtId="0" fontId="5" fillId="34" borderId="47" xfId="0" applyFont="1" applyFill="1" applyBorder="1" applyAlignment="1">
      <alignment/>
    </xf>
    <xf numFmtId="9" fontId="4" fillId="34" borderId="48" xfId="0" applyNumberFormat="1" applyFont="1" applyFill="1" applyBorder="1" applyAlignment="1">
      <alignment horizontal="center"/>
    </xf>
    <xf numFmtId="9" fontId="4" fillId="34" borderId="49" xfId="59" applyFont="1" applyFill="1" applyBorder="1" applyAlignment="1">
      <alignment horizontal="center"/>
    </xf>
    <xf numFmtId="0" fontId="5" fillId="34" borderId="47" xfId="0" applyFont="1" applyFill="1" applyBorder="1" applyAlignment="1">
      <alignment horizontal="left"/>
    </xf>
    <xf numFmtId="0" fontId="4" fillId="34" borderId="48" xfId="0" applyFont="1" applyFill="1" applyBorder="1" applyAlignment="1">
      <alignment horizontal="center"/>
    </xf>
    <xf numFmtId="0" fontId="4" fillId="34" borderId="49" xfId="0" applyFont="1" applyFill="1" applyBorder="1" applyAlignment="1">
      <alignment/>
    </xf>
    <xf numFmtId="0" fontId="4" fillId="19" borderId="0" xfId="0" applyFont="1" applyFill="1" applyAlignment="1">
      <alignment/>
    </xf>
    <xf numFmtId="0" fontId="4" fillId="19" borderId="0" xfId="0" applyFont="1" applyFill="1" applyAlignment="1">
      <alignment horizontal="left"/>
    </xf>
    <xf numFmtId="0" fontId="4" fillId="19" borderId="0" xfId="0" applyFont="1" applyFill="1" applyAlignment="1">
      <alignment/>
    </xf>
    <xf numFmtId="0" fontId="32" fillId="0" borderId="0" xfId="0" applyFont="1" applyAlignment="1">
      <alignment/>
    </xf>
    <xf numFmtId="0" fontId="32" fillId="0" borderId="0" xfId="0" applyFont="1" applyAlignment="1">
      <alignment horizontal="center"/>
    </xf>
    <xf numFmtId="0" fontId="32" fillId="0" borderId="14" xfId="0" applyFont="1" applyBorder="1" applyAlignment="1">
      <alignment/>
    </xf>
    <xf numFmtId="0" fontId="32" fillId="0" borderId="21" xfId="0" applyFont="1" applyBorder="1" applyAlignment="1">
      <alignment/>
    </xf>
    <xf numFmtId="0" fontId="32" fillId="0" borderId="21" xfId="0" applyFont="1" applyBorder="1" applyAlignment="1">
      <alignment horizontal="center"/>
    </xf>
    <xf numFmtId="0" fontId="32" fillId="0" borderId="39" xfId="0" applyFont="1" applyBorder="1" applyAlignment="1">
      <alignment/>
    </xf>
    <xf numFmtId="0" fontId="32" fillId="0" borderId="20" xfId="0" applyFont="1" applyBorder="1" applyAlignment="1">
      <alignment/>
    </xf>
    <xf numFmtId="0" fontId="32" fillId="0" borderId="0" xfId="0" applyFont="1" applyBorder="1" applyAlignment="1">
      <alignment/>
    </xf>
    <xf numFmtId="0" fontId="32" fillId="0" borderId="0" xfId="0" applyFont="1" applyBorder="1" applyAlignment="1">
      <alignment horizontal="center"/>
    </xf>
    <xf numFmtId="0" fontId="32" fillId="0" borderId="40" xfId="0" applyFont="1" applyBorder="1" applyAlignment="1">
      <alignment/>
    </xf>
    <xf numFmtId="0" fontId="32" fillId="0" borderId="15" xfId="0" applyFont="1" applyBorder="1" applyAlignment="1">
      <alignment/>
    </xf>
    <xf numFmtId="0" fontId="32" fillId="0" borderId="43" xfId="0" applyFont="1" applyBorder="1" applyAlignment="1">
      <alignment/>
    </xf>
    <xf numFmtId="0" fontId="32" fillId="0" borderId="43" xfId="0" applyFont="1" applyBorder="1" applyAlignment="1">
      <alignment horizontal="center"/>
    </xf>
    <xf numFmtId="0" fontId="32" fillId="0" borderId="44" xfId="0" applyFont="1" applyBorder="1" applyAlignment="1">
      <alignment/>
    </xf>
    <xf numFmtId="168" fontId="0" fillId="0" borderId="0" xfId="0" applyNumberFormat="1" applyAlignment="1">
      <alignment horizontal="center"/>
    </xf>
    <xf numFmtId="0" fontId="4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left"/>
    </xf>
    <xf numFmtId="0" fontId="0" fillId="0" borderId="21" xfId="0" applyBorder="1" applyAlignment="1">
      <alignment/>
    </xf>
    <xf numFmtId="0" fontId="0" fillId="0" borderId="21" xfId="0" applyBorder="1" applyAlignment="1">
      <alignment horizontal="center"/>
    </xf>
    <xf numFmtId="0" fontId="0" fillId="0" borderId="39" xfId="0" applyBorder="1" applyAlignment="1">
      <alignment/>
    </xf>
    <xf numFmtId="0" fontId="0" fillId="0" borderId="2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40" xfId="0" applyBorder="1" applyAlignment="1">
      <alignment/>
    </xf>
    <xf numFmtId="0" fontId="0" fillId="0" borderId="43" xfId="0" applyBorder="1" applyAlignment="1">
      <alignment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/>
    </xf>
    <xf numFmtId="0" fontId="0" fillId="0" borderId="22" xfId="0" applyFont="1" applyBorder="1" applyAlignment="1">
      <alignment horizontal="center"/>
    </xf>
    <xf numFmtId="171" fontId="0" fillId="0" borderId="0" xfId="0" applyNumberFormat="1" applyAlignment="1">
      <alignment/>
    </xf>
    <xf numFmtId="0" fontId="0" fillId="0" borderId="15" xfId="0" applyFont="1" applyBorder="1" applyAlignment="1">
      <alignment horizontal="left"/>
    </xf>
    <xf numFmtId="0" fontId="4" fillId="0" borderId="50" xfId="0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5" fillId="0" borderId="52" xfId="0" applyFont="1" applyBorder="1" applyAlignment="1" applyProtection="1">
      <alignment horizontal="center"/>
      <protection locked="0"/>
    </xf>
    <xf numFmtId="0" fontId="4" fillId="0" borderId="53" xfId="0" applyFont="1" applyBorder="1" applyAlignment="1">
      <alignment horizontal="center"/>
    </xf>
    <xf numFmtId="0" fontId="4" fillId="0" borderId="54" xfId="0" applyFont="1" applyBorder="1" applyAlignment="1">
      <alignment horizontal="center"/>
    </xf>
    <xf numFmtId="0" fontId="5" fillId="0" borderId="55" xfId="0" applyFont="1" applyBorder="1" applyAlignment="1" applyProtection="1">
      <alignment horizontal="center"/>
      <protection locked="0"/>
    </xf>
    <xf numFmtId="0" fontId="54" fillId="0" borderId="0" xfId="0" applyFont="1" applyAlignment="1">
      <alignment horizontal="center"/>
    </xf>
    <xf numFmtId="0" fontId="5" fillId="0" borderId="0" xfId="0" applyFont="1" applyBorder="1" applyAlignment="1">
      <alignment horizontal="left" indent="2"/>
    </xf>
    <xf numFmtId="0" fontId="5" fillId="0" borderId="0" xfId="0" applyFont="1" applyBorder="1" applyAlignment="1">
      <alignment horizontal="center"/>
    </xf>
    <xf numFmtId="0" fontId="55" fillId="35" borderId="0" xfId="0" applyFont="1" applyFill="1" applyAlignment="1">
      <alignment/>
    </xf>
    <xf numFmtId="0" fontId="5" fillId="35" borderId="0" xfId="0" applyFont="1" applyFill="1" applyAlignment="1">
      <alignment/>
    </xf>
    <xf numFmtId="0" fontId="7" fillId="35" borderId="0" xfId="0" applyFont="1" applyFill="1" applyAlignment="1">
      <alignment/>
    </xf>
    <xf numFmtId="0" fontId="4" fillId="0" borderId="0" xfId="0" applyFont="1" applyAlignment="1">
      <alignment/>
    </xf>
    <xf numFmtId="10" fontId="4" fillId="0" borderId="21" xfId="0" applyNumberFormat="1" applyFont="1" applyBorder="1" applyAlignment="1">
      <alignment horizontal="center"/>
    </xf>
    <xf numFmtId="0" fontId="4" fillId="0" borderId="39" xfId="0" applyFont="1" applyBorder="1" applyAlignment="1">
      <alignment/>
    </xf>
    <xf numFmtId="0" fontId="4" fillId="0" borderId="44" xfId="0" applyFont="1" applyBorder="1" applyAlignment="1">
      <alignment/>
    </xf>
    <xf numFmtId="0" fontId="52" fillId="0" borderId="0" xfId="0" applyFont="1" applyBorder="1" applyAlignment="1">
      <alignment horizontal="left"/>
    </xf>
    <xf numFmtId="0" fontId="4" fillId="0" borderId="0" xfId="0" applyFont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Percent 2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1"/>
  <sheetViews>
    <sheetView tabSelected="1" zoomScalePageLayoutView="0" workbookViewId="0" topLeftCell="A1">
      <selection activeCell="D7" sqref="D7"/>
    </sheetView>
  </sheetViews>
  <sheetFormatPr defaultColWidth="9.140625" defaultRowHeight="12.75"/>
  <cols>
    <col min="1" max="1" width="40.7109375" style="0" customWidth="1"/>
    <col min="2" max="2" width="21.7109375" style="0" customWidth="1"/>
    <col min="3" max="3" width="23.00390625" style="1" customWidth="1"/>
    <col min="4" max="4" width="21.57421875" style="0" customWidth="1"/>
    <col min="5" max="5" width="15.28125" style="0" customWidth="1"/>
    <col min="6" max="6" width="10.7109375" style="0" customWidth="1"/>
    <col min="7" max="7" width="12.421875" style="0" customWidth="1"/>
    <col min="8" max="8" width="10.421875" style="1" customWidth="1"/>
    <col min="9" max="9" width="14.7109375" style="0" bestFit="1" customWidth="1"/>
    <col min="10" max="10" width="24.00390625" style="0" customWidth="1"/>
  </cols>
  <sheetData>
    <row r="1" spans="1:8" s="117" customFormat="1" ht="12.75" customHeight="1">
      <c r="A1" s="119" t="s">
        <v>101</v>
      </c>
      <c r="B1" s="120"/>
      <c r="C1" s="121"/>
      <c r="D1" s="122"/>
      <c r="H1" s="118"/>
    </row>
    <row r="2" spans="1:8" s="117" customFormat="1" ht="12.75" customHeight="1">
      <c r="A2" s="123" t="s">
        <v>102</v>
      </c>
      <c r="B2" s="124"/>
      <c r="C2" s="125"/>
      <c r="D2" s="126"/>
      <c r="H2" s="118"/>
    </row>
    <row r="3" spans="1:8" s="117" customFormat="1" ht="12.75" customHeight="1">
      <c r="A3" s="127" t="s">
        <v>103</v>
      </c>
      <c r="B3" s="128"/>
      <c r="C3" s="129"/>
      <c r="D3" s="130"/>
      <c r="H3" s="118"/>
    </row>
    <row r="5" spans="1:8" s="2" customFormat="1" ht="15.75">
      <c r="A5" s="2" t="s">
        <v>93</v>
      </c>
      <c r="C5" s="3"/>
      <c r="H5" s="3"/>
    </row>
    <row r="6" spans="1:3" s="2" customFormat="1" ht="15.75">
      <c r="A6" s="66" t="s">
        <v>67</v>
      </c>
      <c r="C6" s="3" t="s">
        <v>57</v>
      </c>
    </row>
    <row r="7" spans="3:7" s="2" customFormat="1" ht="15.75" thickBot="1">
      <c r="C7" s="3" t="s">
        <v>55</v>
      </c>
      <c r="F7" s="10" t="s">
        <v>14</v>
      </c>
      <c r="G7" s="4" t="s">
        <v>50</v>
      </c>
    </row>
    <row r="8" spans="1:7" s="2" customFormat="1" ht="16.5" thickTop="1">
      <c r="A8" s="146" t="s">
        <v>111</v>
      </c>
      <c r="B8" s="147" t="s">
        <v>54</v>
      </c>
      <c r="C8" s="148" t="s">
        <v>56</v>
      </c>
      <c r="D8"/>
      <c r="E8"/>
      <c r="F8" s="28" t="s">
        <v>15</v>
      </c>
      <c r="G8" s="5" t="s">
        <v>51</v>
      </c>
    </row>
    <row r="9" spans="1:7" s="2" customFormat="1" ht="16.5" thickBot="1">
      <c r="A9" s="149" t="s">
        <v>112</v>
      </c>
      <c r="B9" s="150" t="s">
        <v>3</v>
      </c>
      <c r="C9" s="151" t="s">
        <v>32</v>
      </c>
      <c r="D9"/>
      <c r="E9"/>
      <c r="F9" s="28" t="s">
        <v>16</v>
      </c>
      <c r="G9" s="5" t="s">
        <v>18</v>
      </c>
    </row>
    <row r="10" spans="1:7" s="2" customFormat="1" ht="16.5" thickBot="1" thickTop="1">
      <c r="A10" s="132" t="s">
        <v>19</v>
      </c>
      <c r="B10" s="19">
        <f aca="true" t="shared" si="0" ref="B10:B22">(0.7692%*10)*0.5</f>
        <v>0.03846</v>
      </c>
      <c r="C10" s="77">
        <v>1</v>
      </c>
      <c r="D10" t="s">
        <v>53</v>
      </c>
      <c r="E10"/>
      <c r="F10" s="33" t="s">
        <v>17</v>
      </c>
      <c r="G10" s="21" t="s">
        <v>52</v>
      </c>
    </row>
    <row r="11" spans="1:7" s="2" customFormat="1" ht="15">
      <c r="A11" s="85" t="s">
        <v>20</v>
      </c>
      <c r="B11" s="40">
        <f t="shared" si="0"/>
        <v>0.03846</v>
      </c>
      <c r="C11" s="77"/>
      <c r="D11" s="75" t="s">
        <v>106</v>
      </c>
      <c r="E11"/>
      <c r="F11" s="28" t="s">
        <v>2</v>
      </c>
      <c r="G11" s="22">
        <v>0.926</v>
      </c>
    </row>
    <row r="12" spans="1:7" s="2" customFormat="1" ht="15">
      <c r="A12" s="85" t="s">
        <v>21</v>
      </c>
      <c r="B12" s="40">
        <f t="shared" si="0"/>
        <v>0.03846</v>
      </c>
      <c r="C12" s="77"/>
      <c r="D12" s="75" t="s">
        <v>87</v>
      </c>
      <c r="E12"/>
      <c r="F12" s="28" t="s">
        <v>4</v>
      </c>
      <c r="G12" s="23">
        <v>0.896</v>
      </c>
    </row>
    <row r="13" spans="1:7" s="2" customFormat="1" ht="15">
      <c r="A13" s="85" t="s">
        <v>22</v>
      </c>
      <c r="B13" s="40">
        <f t="shared" si="0"/>
        <v>0.03846</v>
      </c>
      <c r="C13" s="77"/>
      <c r="D13"/>
      <c r="E13"/>
      <c r="F13" s="28" t="s">
        <v>5</v>
      </c>
      <c r="G13" s="23">
        <v>0.866</v>
      </c>
    </row>
    <row r="14" spans="1:7" s="2" customFormat="1" ht="15">
      <c r="A14" s="85" t="s">
        <v>23</v>
      </c>
      <c r="B14" s="40">
        <f t="shared" si="0"/>
        <v>0.03846</v>
      </c>
      <c r="C14" s="77"/>
      <c r="D14" s="152" t="s">
        <v>88</v>
      </c>
      <c r="E14"/>
      <c r="F14" s="28" t="s">
        <v>0</v>
      </c>
      <c r="G14" s="23">
        <v>0.826</v>
      </c>
    </row>
    <row r="15" spans="1:7" s="2" customFormat="1" ht="15">
      <c r="A15" s="85" t="s">
        <v>24</v>
      </c>
      <c r="B15" s="40">
        <f t="shared" si="0"/>
        <v>0.03846</v>
      </c>
      <c r="C15" s="77"/>
      <c r="D15" s="152" t="s">
        <v>89</v>
      </c>
      <c r="E15"/>
      <c r="F15" s="28" t="s">
        <v>6</v>
      </c>
      <c r="G15" s="23">
        <v>0.796</v>
      </c>
    </row>
    <row r="16" spans="1:7" s="2" customFormat="1" ht="15">
      <c r="A16" s="85" t="s">
        <v>25</v>
      </c>
      <c r="B16" s="40">
        <f t="shared" si="0"/>
        <v>0.03846</v>
      </c>
      <c r="C16" s="77"/>
      <c r="D16" s="152" t="s">
        <v>90</v>
      </c>
      <c r="E16"/>
      <c r="F16" s="28" t="s">
        <v>7</v>
      </c>
      <c r="G16" s="23">
        <v>0.766</v>
      </c>
    </row>
    <row r="17" spans="1:7" s="2" customFormat="1" ht="15">
      <c r="A17" s="85" t="s">
        <v>26</v>
      </c>
      <c r="B17" s="40">
        <f t="shared" si="0"/>
        <v>0.03846</v>
      </c>
      <c r="C17" s="77"/>
      <c r="D17" s="152" t="s">
        <v>113</v>
      </c>
      <c r="E17"/>
      <c r="F17" s="28" t="s">
        <v>8</v>
      </c>
      <c r="G17" s="23">
        <v>0.726</v>
      </c>
    </row>
    <row r="18" spans="1:7" s="2" customFormat="1" ht="15">
      <c r="A18" s="85" t="s">
        <v>27</v>
      </c>
      <c r="B18" s="40">
        <f t="shared" si="0"/>
        <v>0.03846</v>
      </c>
      <c r="C18" s="77"/>
      <c r="D18" s="152" t="s">
        <v>114</v>
      </c>
      <c r="E18"/>
      <c r="F18" s="28" t="s">
        <v>9</v>
      </c>
      <c r="G18" s="23">
        <v>0.696</v>
      </c>
    </row>
    <row r="19" spans="1:7" s="2" customFormat="1" ht="15">
      <c r="A19" s="85" t="s">
        <v>28</v>
      </c>
      <c r="B19" s="40">
        <f t="shared" si="0"/>
        <v>0.03846</v>
      </c>
      <c r="C19" s="77"/>
      <c r="D19"/>
      <c r="E19"/>
      <c r="F19" s="28" t="s">
        <v>10</v>
      </c>
      <c r="G19" s="23">
        <v>0.666</v>
      </c>
    </row>
    <row r="20" spans="1:7" s="2" customFormat="1" ht="15">
      <c r="A20" s="85" t="s">
        <v>29</v>
      </c>
      <c r="B20" s="40">
        <f t="shared" si="0"/>
        <v>0.03846</v>
      </c>
      <c r="C20" s="77"/>
      <c r="D20"/>
      <c r="E20"/>
      <c r="F20" s="28" t="s">
        <v>11</v>
      </c>
      <c r="G20" s="23">
        <v>0.626</v>
      </c>
    </row>
    <row r="21" spans="1:7" s="2" customFormat="1" ht="15">
      <c r="A21" s="85" t="s">
        <v>30</v>
      </c>
      <c r="B21" s="40">
        <f t="shared" si="0"/>
        <v>0.03846</v>
      </c>
      <c r="C21" s="77"/>
      <c r="D21"/>
      <c r="E21"/>
      <c r="F21" s="28" t="s">
        <v>12</v>
      </c>
      <c r="G21" s="23">
        <v>0.596</v>
      </c>
    </row>
    <row r="22" spans="1:8" s="2" customFormat="1" ht="15">
      <c r="A22" s="85" t="s">
        <v>31</v>
      </c>
      <c r="B22" s="40">
        <f t="shared" si="0"/>
        <v>0.03846</v>
      </c>
      <c r="C22" s="77"/>
      <c r="D22"/>
      <c r="E22"/>
      <c r="F22" s="11" t="s">
        <v>1</v>
      </c>
      <c r="G22" s="24"/>
      <c r="H22" s="9"/>
    </row>
    <row r="23" spans="1:2" ht="13.5" thickBot="1">
      <c r="A23" s="41" t="s">
        <v>62</v>
      </c>
      <c r="B23" s="32">
        <f>SUM(B10:B22)</f>
        <v>0.49998</v>
      </c>
    </row>
    <row r="24" spans="1:3" ht="12.75">
      <c r="A24" s="69" t="s">
        <v>60</v>
      </c>
      <c r="B24" s="43"/>
      <c r="C24" s="44"/>
    </row>
    <row r="25" spans="1:10" s="2" customFormat="1" ht="15">
      <c r="A25" s="45"/>
      <c r="B25" s="29" t="s">
        <v>59</v>
      </c>
      <c r="C25" s="46">
        <f>COUNT(C10:C22)</f>
        <v>1</v>
      </c>
      <c r="J25" s="3"/>
    </row>
    <row r="26" spans="1:10" s="2" customFormat="1" ht="15" hidden="1">
      <c r="A26" s="47"/>
      <c r="B26" s="30" t="s">
        <v>38</v>
      </c>
      <c r="C26" s="48">
        <f>+C10+C11+C12+C13+C14+C15+C16+C17+C18+C19+C20+C21+C22</f>
        <v>1</v>
      </c>
      <c r="J26" s="3"/>
    </row>
    <row r="27" spans="1:10" s="2" customFormat="1" ht="15">
      <c r="A27" s="47"/>
      <c r="B27" s="30" t="s">
        <v>38</v>
      </c>
      <c r="C27" s="48">
        <f>SUM(C10:C22)*100</f>
        <v>100</v>
      </c>
      <c r="J27" s="3"/>
    </row>
    <row r="28" spans="1:10" s="2" customFormat="1" ht="15">
      <c r="A28" s="49"/>
      <c r="B28" s="42" t="s">
        <v>34</v>
      </c>
      <c r="C28" s="50">
        <f>0.007692*10*$C$25</f>
        <v>0.07692</v>
      </c>
      <c r="J28" s="3"/>
    </row>
    <row r="29" spans="1:10" s="2" customFormat="1" ht="15">
      <c r="A29" s="49"/>
      <c r="B29" s="42" t="s">
        <v>35</v>
      </c>
      <c r="C29" s="51">
        <f>1-C28</f>
        <v>0.92308</v>
      </c>
      <c r="J29" s="3"/>
    </row>
    <row r="30" spans="1:10" s="2" customFormat="1" ht="15.75">
      <c r="A30" s="49"/>
      <c r="B30" s="30" t="s">
        <v>71</v>
      </c>
      <c r="C30" s="51">
        <f>IF(C27&gt;0,(C27/C25*0.01),"no grade")</f>
        <v>1</v>
      </c>
      <c r="D30" s="155" t="s">
        <v>118</v>
      </c>
      <c r="E30" s="156"/>
      <c r="F30" s="156"/>
      <c r="J30" s="3"/>
    </row>
    <row r="31" spans="1:11" ht="15.75">
      <c r="A31" s="47"/>
      <c r="B31" s="15" t="s">
        <v>36</v>
      </c>
      <c r="C31" s="52">
        <f>IF(C26&gt;0,(((+C26*B10))/0.5)/C28,"no grade")</f>
        <v>1</v>
      </c>
      <c r="D31" s="155" t="s">
        <v>119</v>
      </c>
      <c r="E31" s="156"/>
      <c r="F31" s="157"/>
      <c r="H31"/>
      <c r="J31" s="1"/>
      <c r="K31" s="12"/>
    </row>
    <row r="32" spans="1:10" ht="15.75" thickBot="1">
      <c r="A32" s="53"/>
      <c r="B32" s="54" t="s">
        <v>37</v>
      </c>
      <c r="C32" s="86">
        <f>0.5+C29*0.5</f>
        <v>0.9615400000000001</v>
      </c>
      <c r="E32" s="2"/>
      <c r="H32"/>
      <c r="J32" s="1"/>
    </row>
    <row r="33" spans="1:10" ht="17.25" thickBot="1" thickTop="1">
      <c r="A33" s="13"/>
      <c r="B33" s="73" t="s">
        <v>94</v>
      </c>
      <c r="C33" s="87">
        <f>+C27/13*0.5/100</f>
        <v>0.038461538461538464</v>
      </c>
      <c r="D33" s="153" t="str">
        <f>IF(J33&lt;&gt;"",J33,IF(C33&gt;=$I$82,"C+",IF(C33&gt;=$I$83,"C",IF(C33&gt;=$I$84,"C-",IF(C33&gt;=$I$85,"D+",IF(C33&gt;=$I$86,"D",IF(C33&gt;=$I$87,"D-","F")))))))</f>
        <v>F</v>
      </c>
      <c r="E33" s="158" t="s">
        <v>120</v>
      </c>
      <c r="H33"/>
      <c r="J33" s="2">
        <f>IF(C33&gt;=$I$77,"A",IF(C33&gt;=$I$78,"A-",IF(C33&gt;=$I$79,"B+",IF(C33&gt;=$I$80,"B",IF(C33&gt;=$I$81,"B-","")))))</f>
      </c>
    </row>
    <row r="34" spans="1:10" ht="15.75" thickTop="1">
      <c r="A34" s="2"/>
      <c r="B34" s="14"/>
      <c r="C34" s="16"/>
      <c r="D34" s="39"/>
      <c r="E34" s="158" t="s">
        <v>121</v>
      </c>
      <c r="H34"/>
      <c r="J34" s="1"/>
    </row>
    <row r="35" spans="1:10" ht="15.75">
      <c r="A35" s="108" t="s">
        <v>76</v>
      </c>
      <c r="B35" s="109"/>
      <c r="C35" s="110"/>
      <c r="D35" s="39"/>
      <c r="E35" s="2"/>
      <c r="H35"/>
      <c r="J35" s="1"/>
    </row>
    <row r="36" spans="1:10" ht="15.75">
      <c r="A36" s="88" t="s">
        <v>95</v>
      </c>
      <c r="B36" s="89"/>
      <c r="C36" s="90"/>
      <c r="D36" s="39"/>
      <c r="E36" s="2"/>
      <c r="H36"/>
      <c r="J36" s="1"/>
    </row>
    <row r="37" spans="1:10" ht="15.75">
      <c r="A37" s="91" t="s">
        <v>96</v>
      </c>
      <c r="B37" s="14"/>
      <c r="C37" s="92"/>
      <c r="D37" s="39"/>
      <c r="E37" s="2"/>
      <c r="H37"/>
      <c r="J37" s="1"/>
    </row>
    <row r="38" spans="1:10" ht="15.75">
      <c r="A38" s="65" t="s">
        <v>97</v>
      </c>
      <c r="B38" s="14"/>
      <c r="C38" s="92"/>
      <c r="D38" s="2"/>
      <c r="E38" s="2"/>
      <c r="H38"/>
      <c r="J38" s="1"/>
    </row>
    <row r="39" spans="1:10" ht="15.75" thickBot="1">
      <c r="A39" s="93" t="s">
        <v>75</v>
      </c>
      <c r="B39" s="94"/>
      <c r="C39" s="95"/>
      <c r="D39" s="39"/>
      <c r="E39" s="2"/>
      <c r="H39"/>
      <c r="J39" s="1"/>
    </row>
    <row r="40" spans="1:10" ht="15">
      <c r="A40" s="63" t="s">
        <v>61</v>
      </c>
      <c r="B40" s="56" t="s">
        <v>66</v>
      </c>
      <c r="C40" s="71" t="s">
        <v>56</v>
      </c>
      <c r="D40" s="2"/>
      <c r="E40" s="2"/>
      <c r="H40"/>
      <c r="J40" s="1"/>
    </row>
    <row r="41" spans="1:14" s="2" customFormat="1" ht="15">
      <c r="A41" s="57"/>
      <c r="B41" s="38" t="s">
        <v>3</v>
      </c>
      <c r="C41" s="72" t="s">
        <v>58</v>
      </c>
      <c r="F41"/>
      <c r="G41"/>
      <c r="H41"/>
      <c r="I41"/>
      <c r="J41" s="1"/>
      <c r="K41"/>
      <c r="L41"/>
      <c r="M41"/>
      <c r="N41"/>
    </row>
    <row r="42" spans="1:10" s="2" customFormat="1" ht="15.75">
      <c r="A42" s="58" t="s">
        <v>33</v>
      </c>
      <c r="B42" s="31"/>
      <c r="C42" s="59"/>
      <c r="D42" s="7" t="s">
        <v>63</v>
      </c>
      <c r="E42"/>
      <c r="H42" s="3"/>
      <c r="J42"/>
    </row>
    <row r="43" spans="1:14" ht="15">
      <c r="A43" s="58" t="s">
        <v>64</v>
      </c>
      <c r="B43" s="31">
        <v>0.5</v>
      </c>
      <c r="C43" s="60">
        <f>+C31</f>
        <v>1</v>
      </c>
      <c r="D43" s="7"/>
      <c r="F43" s="2"/>
      <c r="G43" s="2"/>
      <c r="H43" s="3"/>
      <c r="I43" s="2"/>
      <c r="K43" s="2"/>
      <c r="L43" s="2"/>
      <c r="M43" s="2"/>
      <c r="N43" s="2"/>
    </row>
    <row r="44" spans="1:8" ht="15">
      <c r="A44" s="58" t="s">
        <v>68</v>
      </c>
      <c r="B44" s="31">
        <v>0.5</v>
      </c>
      <c r="C44" s="60">
        <f>+C42</f>
        <v>0</v>
      </c>
      <c r="D44" s="2"/>
      <c r="E44" s="2"/>
      <c r="H44"/>
    </row>
    <row r="45" spans="1:10" ht="15.75">
      <c r="A45" s="104" t="s">
        <v>104</v>
      </c>
      <c r="B45" s="64"/>
      <c r="C45" s="80"/>
      <c r="D45" s="2" t="s">
        <v>65</v>
      </c>
      <c r="E45" s="2"/>
      <c r="H45"/>
      <c r="J45" s="67"/>
    </row>
    <row r="46" spans="1:10" ht="16.5" thickBot="1">
      <c r="A46" s="106" t="s">
        <v>124</v>
      </c>
      <c r="B46" s="61"/>
      <c r="C46" s="62">
        <f>(+C31*0.5)+(C44*0.5)+C45*0.01</f>
        <v>0.5</v>
      </c>
      <c r="D46" s="154" t="str">
        <f>IF(J46&lt;&gt;"",J46,IF(C46&gt;=$I$82,"C+",IF(C46&gt;=$I$83,"C",IF(C46&gt;=$I$84,"C-",IF(C46&gt;=$I$85,"D+",IF(C46&gt;=$I$86,"D",IF(C46&gt;=$I$87,"D-","F")))))))</f>
        <v>F</v>
      </c>
      <c r="E46" s="105" t="s">
        <v>105</v>
      </c>
      <c r="I46" s="34"/>
      <c r="J46" s="2">
        <f>IF(C46&gt;=$I$77,"A",IF(C46&gt;=$I$78,"A-",IF(C46&gt;=$I$79,"B+",IF(C46&gt;=$I$80,"B",IF(C46&gt;=$I$81,"B-","")))))</f>
      </c>
    </row>
    <row r="47" spans="1:10" ht="15">
      <c r="A47" s="37"/>
      <c r="B47" s="37"/>
      <c r="C47" s="82"/>
      <c r="D47" s="55"/>
      <c r="E47" s="37"/>
      <c r="I47" s="34"/>
      <c r="J47" s="2"/>
    </row>
    <row r="48" spans="1:12" ht="15.75">
      <c r="A48" s="96" t="s">
        <v>122</v>
      </c>
      <c r="B48" s="89"/>
      <c r="C48" s="159"/>
      <c r="D48" s="160"/>
      <c r="E48" s="2"/>
      <c r="H48"/>
      <c r="I48" s="1"/>
      <c r="J48" s="2"/>
      <c r="K48" s="2" t="s">
        <v>73</v>
      </c>
      <c r="L48" s="2" t="s">
        <v>74</v>
      </c>
    </row>
    <row r="49" spans="1:12" ht="15.75">
      <c r="A49" s="98" t="s">
        <v>123</v>
      </c>
      <c r="B49" s="99"/>
      <c r="C49" s="100"/>
      <c r="D49" s="161"/>
      <c r="E49" s="2"/>
      <c r="H49"/>
      <c r="I49" s="1"/>
      <c r="J49" s="2"/>
      <c r="K49" s="2"/>
      <c r="L49" s="2"/>
    </row>
    <row r="50" spans="1:12" ht="15">
      <c r="A50" s="162"/>
      <c r="B50" s="14"/>
      <c r="C50" s="83"/>
      <c r="D50" s="163"/>
      <c r="E50" s="2"/>
      <c r="H50"/>
      <c r="I50" s="1"/>
      <c r="J50" s="2"/>
      <c r="K50" s="2"/>
      <c r="L50" s="2"/>
    </row>
    <row r="51" spans="1:12" ht="15.75">
      <c r="A51" s="107" t="s">
        <v>107</v>
      </c>
      <c r="B51" s="14"/>
      <c r="C51" s="83"/>
      <c r="D51" s="2"/>
      <c r="E51" s="2"/>
      <c r="H51"/>
      <c r="I51" s="1"/>
      <c r="J51" s="2"/>
      <c r="K51" s="2"/>
      <c r="L51" s="2"/>
    </row>
    <row r="52" spans="1:12" ht="15">
      <c r="A52" s="101" t="s">
        <v>91</v>
      </c>
      <c r="B52" s="89"/>
      <c r="C52" s="97"/>
      <c r="D52" s="2"/>
      <c r="E52" s="2"/>
      <c r="H52"/>
      <c r="I52" s="1"/>
      <c r="J52" s="2"/>
      <c r="K52" s="2"/>
      <c r="L52" s="2"/>
    </row>
    <row r="53" spans="1:12" ht="15">
      <c r="A53" s="102" t="s">
        <v>92</v>
      </c>
      <c r="B53" s="99"/>
      <c r="C53" s="100"/>
      <c r="D53" s="2"/>
      <c r="E53" s="2"/>
      <c r="H53"/>
      <c r="I53" s="1"/>
      <c r="J53" s="2"/>
      <c r="K53" s="2"/>
      <c r="L53" s="2"/>
    </row>
    <row r="54" spans="1:12" ht="15">
      <c r="A54" s="84"/>
      <c r="B54" s="14"/>
      <c r="C54" s="83"/>
      <c r="D54" s="2"/>
      <c r="E54" s="2"/>
      <c r="H54"/>
      <c r="I54" s="1"/>
      <c r="J54" s="2"/>
      <c r="K54" s="2"/>
      <c r="L54" s="2"/>
    </row>
    <row r="55" spans="1:12" ht="15.75">
      <c r="A55" s="111" t="s">
        <v>69</v>
      </c>
      <c r="B55" s="109"/>
      <c r="C55" s="112"/>
      <c r="D55" s="113"/>
      <c r="E55" s="2"/>
      <c r="H55"/>
      <c r="I55" s="1"/>
      <c r="J55" t="s">
        <v>43</v>
      </c>
      <c r="K55" s="68">
        <f>+C43</f>
        <v>1</v>
      </c>
      <c r="L55" s="68">
        <f>IF(C45="",0,+C45*0.01)</f>
        <v>0</v>
      </c>
    </row>
    <row r="56" spans="1:10" ht="15.75">
      <c r="A56" s="7" t="s">
        <v>70</v>
      </c>
      <c r="B56" s="2"/>
      <c r="C56" s="3"/>
      <c r="D56" s="2"/>
      <c r="E56" s="2"/>
      <c r="J56" t="s">
        <v>45</v>
      </c>
    </row>
    <row r="57" spans="1:10" ht="15.75">
      <c r="A57" s="74" t="s">
        <v>77</v>
      </c>
      <c r="B57" s="2"/>
      <c r="C57" s="3"/>
      <c r="D57" s="2"/>
      <c r="E57" s="2"/>
      <c r="J57" s="67">
        <f>+K55+L55</f>
        <v>1</v>
      </c>
    </row>
    <row r="58" spans="1:5" ht="15.75">
      <c r="A58" s="74" t="s">
        <v>78</v>
      </c>
      <c r="B58" s="2"/>
      <c r="C58" s="3"/>
      <c r="D58" s="2"/>
      <c r="E58" s="2"/>
    </row>
    <row r="59" spans="1:5" ht="15">
      <c r="A59" s="7"/>
      <c r="B59" s="2"/>
      <c r="C59" s="3"/>
      <c r="D59" s="2"/>
      <c r="E59" s="2"/>
    </row>
    <row r="60" spans="1:5" ht="15.75">
      <c r="A60" s="74" t="s">
        <v>79</v>
      </c>
      <c r="B60" s="2"/>
      <c r="C60" s="3"/>
      <c r="D60" s="2"/>
      <c r="E60" s="2"/>
    </row>
    <row r="61" spans="1:5" ht="15">
      <c r="A61" s="7"/>
      <c r="B61" s="2"/>
      <c r="C61" s="3"/>
      <c r="D61" s="2"/>
      <c r="E61" s="2"/>
    </row>
    <row r="62" spans="1:5" ht="15.75">
      <c r="A62" s="7" t="s">
        <v>72</v>
      </c>
      <c r="B62" s="2"/>
      <c r="C62" s="3"/>
      <c r="D62" s="2"/>
      <c r="E62" s="2"/>
    </row>
    <row r="63" spans="1:5" ht="15">
      <c r="A63" s="35"/>
      <c r="B63" s="103" t="s">
        <v>98</v>
      </c>
      <c r="C63" s="2"/>
      <c r="D63" s="2"/>
      <c r="E63" s="2"/>
    </row>
    <row r="64" spans="1:5" ht="15">
      <c r="A64" s="2"/>
      <c r="B64" s="74" t="s">
        <v>99</v>
      </c>
      <c r="C64" s="2"/>
      <c r="D64" s="2"/>
      <c r="E64" s="2"/>
    </row>
    <row r="65" spans="1:5" ht="15">
      <c r="A65" s="2"/>
      <c r="B65" s="74"/>
      <c r="C65" s="2"/>
      <c r="D65" s="2"/>
      <c r="E65" s="2"/>
    </row>
    <row r="66" spans="1:5" ht="15">
      <c r="A66" s="114" t="s">
        <v>100</v>
      </c>
      <c r="B66" s="115"/>
      <c r="C66" s="116"/>
      <c r="D66" s="116"/>
      <c r="E66" s="2"/>
    </row>
    <row r="67" spans="3:5" ht="15">
      <c r="C67" s="3"/>
      <c r="D67" s="2"/>
      <c r="E67" s="2"/>
    </row>
    <row r="68" spans="1:9" ht="15">
      <c r="A68" s="4" t="s">
        <v>39</v>
      </c>
      <c r="B68" s="4"/>
      <c r="C68" s="4" t="s">
        <v>81</v>
      </c>
      <c r="D68" s="76" t="s">
        <v>82</v>
      </c>
      <c r="E68" s="81" t="s">
        <v>47</v>
      </c>
      <c r="F68" s="2"/>
      <c r="H68"/>
      <c r="I68" s="1"/>
    </row>
    <row r="69" spans="1:9" ht="15.75">
      <c r="A69" s="78" t="s">
        <v>42</v>
      </c>
      <c r="B69" s="5"/>
      <c r="C69" s="27" t="s">
        <v>84</v>
      </c>
      <c r="D69" s="5" t="s">
        <v>46</v>
      </c>
      <c r="E69" s="5" t="s">
        <v>48</v>
      </c>
      <c r="F69" s="2"/>
      <c r="H69"/>
      <c r="I69" s="1"/>
    </row>
    <row r="70" spans="1:9" ht="15">
      <c r="A70" s="5" t="s">
        <v>41</v>
      </c>
      <c r="B70" s="27" t="s">
        <v>80</v>
      </c>
      <c r="C70" s="27" t="s">
        <v>85</v>
      </c>
      <c r="D70" s="5" t="s">
        <v>15</v>
      </c>
      <c r="E70" s="5" t="s">
        <v>18</v>
      </c>
      <c r="F70" s="2"/>
      <c r="H70"/>
      <c r="I70" s="1"/>
    </row>
    <row r="71" spans="1:9" ht="15">
      <c r="A71" s="27" t="s">
        <v>116</v>
      </c>
      <c r="B71" s="27" t="s">
        <v>115</v>
      </c>
      <c r="C71" s="38" t="s">
        <v>49</v>
      </c>
      <c r="D71" s="79" t="s">
        <v>86</v>
      </c>
      <c r="E71" s="38" t="s">
        <v>44</v>
      </c>
      <c r="H71"/>
      <c r="I71" s="1"/>
    </row>
    <row r="72" spans="1:11" ht="15.75" thickBot="1">
      <c r="A72" s="17">
        <f>IF(A63="",C43,A63)</f>
        <v>1</v>
      </c>
      <c r="B72" s="17">
        <f>+$L$55</f>
        <v>0</v>
      </c>
      <c r="C72" s="17">
        <v>1</v>
      </c>
      <c r="D72" s="26">
        <f>ROUND(((A72+C72)*0.5)+B72,3)</f>
        <v>1</v>
      </c>
      <c r="E72" s="27" t="str">
        <f>IF(K74&lt;&gt;"",K74,IF(D72&gt;=$I$82,"C+",IF(D72&gt;=$I$83,"C",IF(D72&gt;=$I$84,"C-",IF(D72&gt;=$I$85,"D+",IF(D72&gt;=$I$86,"D",IF(D72&gt;=$I$87,"D","F")))))))</f>
        <v>A</v>
      </c>
      <c r="F72" s="2"/>
      <c r="H72"/>
      <c r="I72" s="1"/>
      <c r="K72" t="s">
        <v>43</v>
      </c>
    </row>
    <row r="73" spans="1:11" ht="15">
      <c r="A73" s="18">
        <f aca="true" t="shared" si="1" ref="A73:A92">+$A$72</f>
        <v>1</v>
      </c>
      <c r="B73" s="17">
        <f aca="true" t="shared" si="2" ref="B73:B92">+$L$55</f>
        <v>0</v>
      </c>
      <c r="C73" s="18">
        <v>0.95</v>
      </c>
      <c r="D73" s="26">
        <f>ROUND(((A73+C73)*0.5)+B73,3)</f>
        <v>0.975</v>
      </c>
      <c r="E73" s="27" t="str">
        <f aca="true" t="shared" si="3" ref="E73:E92">IF(K75&lt;&gt;"",K75,IF(D73&gt;=$I$82,"C+",IF(D73&gt;=$I$83,"C",IF(D73&gt;=$I$84,"C-",IF(D73&gt;=$I$85,"D+",IF(D73&gt;=$I$86,"D",IF(D73&gt;=$I$87,"D","F")))))))</f>
        <v>A</v>
      </c>
      <c r="F73" s="2"/>
      <c r="H73" s="20" t="s">
        <v>14</v>
      </c>
      <c r="I73" s="4"/>
      <c r="K73" t="s">
        <v>45</v>
      </c>
    </row>
    <row r="74" spans="1:11" ht="15">
      <c r="A74" s="18">
        <f t="shared" si="1"/>
        <v>1</v>
      </c>
      <c r="B74" s="17">
        <f t="shared" si="2"/>
        <v>0</v>
      </c>
      <c r="C74" s="18">
        <v>0.9</v>
      </c>
      <c r="D74" s="26">
        <f aca="true" t="shared" si="4" ref="D74:D92">ROUND(((A74+C74)*0.5)+B74,3)</f>
        <v>0.95</v>
      </c>
      <c r="E74" s="27" t="str">
        <f t="shared" si="3"/>
        <v>A</v>
      </c>
      <c r="F74" s="68"/>
      <c r="H74" s="6" t="s">
        <v>15</v>
      </c>
      <c r="I74" s="5"/>
      <c r="K74" s="2" t="str">
        <f>IF(D72&gt;=$I$77,"A",IF(D72&gt;=$I$78,"A-",IF(D72&gt;=$I$79,"B+",IF(D72&gt;=$I$80,"B",IF(D72&gt;=$I$81,"B-","")))))</f>
        <v>A</v>
      </c>
    </row>
    <row r="75" spans="1:11" ht="15">
      <c r="A75" s="18">
        <f t="shared" si="1"/>
        <v>1</v>
      </c>
      <c r="B75" s="17">
        <f t="shared" si="2"/>
        <v>0</v>
      </c>
      <c r="C75" s="18">
        <v>0.85</v>
      </c>
      <c r="D75" s="26">
        <f t="shared" si="4"/>
        <v>0.925</v>
      </c>
      <c r="E75" s="27" t="str">
        <f t="shared" si="3"/>
        <v>A-</v>
      </c>
      <c r="F75" s="2"/>
      <c r="H75" s="6" t="s">
        <v>16</v>
      </c>
      <c r="I75" s="5" t="s">
        <v>18</v>
      </c>
      <c r="K75" s="2" t="str">
        <f>IF(D73&gt;=$I$77,"A",IF(D73&gt;=$I$78,"A-",IF(D73&gt;=$I$79,"B+",IF(D73&gt;=$I$80,"B",IF(D73&gt;=$I$81,"B-","")))))</f>
        <v>A</v>
      </c>
    </row>
    <row r="76" spans="1:11" ht="15.75" thickBot="1">
      <c r="A76" s="18">
        <f t="shared" si="1"/>
        <v>1</v>
      </c>
      <c r="B76" s="17">
        <f t="shared" si="2"/>
        <v>0</v>
      </c>
      <c r="C76" s="18">
        <v>0.8</v>
      </c>
      <c r="D76" s="26">
        <f t="shared" si="4"/>
        <v>0.9</v>
      </c>
      <c r="E76" s="27" t="str">
        <f t="shared" si="3"/>
        <v>A-</v>
      </c>
      <c r="F76" s="67"/>
      <c r="H76" s="8" t="s">
        <v>17</v>
      </c>
      <c r="I76" s="21" t="s">
        <v>13</v>
      </c>
      <c r="K76" s="2" t="str">
        <f aca="true" t="shared" si="5" ref="K76:K94">IF(D74&gt;=$I$77,"A",IF(D74&gt;=$I$78,"A-",IF(D74&gt;=$I$79,"B+",IF(D74&gt;=$I$80,"B",IF(D74&gt;=$I$81,"B-","")))))</f>
        <v>A</v>
      </c>
    </row>
    <row r="77" spans="1:11" ht="15">
      <c r="A77" s="18">
        <f t="shared" si="1"/>
        <v>1</v>
      </c>
      <c r="B77" s="17">
        <f t="shared" si="2"/>
        <v>0</v>
      </c>
      <c r="C77" s="18">
        <v>0.75</v>
      </c>
      <c r="D77" s="26">
        <f t="shared" si="4"/>
        <v>0.875</v>
      </c>
      <c r="E77" s="27" t="str">
        <f t="shared" si="3"/>
        <v>B+</v>
      </c>
      <c r="H77" s="6" t="s">
        <v>2</v>
      </c>
      <c r="I77" s="22">
        <v>0.926</v>
      </c>
      <c r="K77" s="2" t="str">
        <f t="shared" si="5"/>
        <v>A-</v>
      </c>
    </row>
    <row r="78" spans="1:11" ht="15">
      <c r="A78" s="18">
        <f t="shared" si="1"/>
        <v>1</v>
      </c>
      <c r="B78" s="17">
        <f t="shared" si="2"/>
        <v>0</v>
      </c>
      <c r="C78" s="18">
        <v>0.7</v>
      </c>
      <c r="D78" s="26">
        <f t="shared" si="4"/>
        <v>0.85</v>
      </c>
      <c r="E78" s="27" t="str">
        <f t="shared" si="3"/>
        <v>B</v>
      </c>
      <c r="H78" s="6" t="s">
        <v>4</v>
      </c>
      <c r="I78" s="23">
        <v>0.896</v>
      </c>
      <c r="K78" s="2" t="str">
        <f t="shared" si="5"/>
        <v>A-</v>
      </c>
    </row>
    <row r="79" spans="1:11" ht="15">
      <c r="A79" s="18">
        <f t="shared" si="1"/>
        <v>1</v>
      </c>
      <c r="B79" s="17">
        <f t="shared" si="2"/>
        <v>0</v>
      </c>
      <c r="C79" s="18">
        <v>0.65</v>
      </c>
      <c r="D79" s="26">
        <f t="shared" si="4"/>
        <v>0.825</v>
      </c>
      <c r="E79" s="27" t="str">
        <f t="shared" si="3"/>
        <v>B-</v>
      </c>
      <c r="H79" s="6" t="s">
        <v>5</v>
      </c>
      <c r="I79" s="23">
        <v>0.866</v>
      </c>
      <c r="K79" s="2" t="str">
        <f t="shared" si="5"/>
        <v>B+</v>
      </c>
    </row>
    <row r="80" spans="1:11" ht="15">
      <c r="A80" s="18">
        <f t="shared" si="1"/>
        <v>1</v>
      </c>
      <c r="B80" s="17">
        <f t="shared" si="2"/>
        <v>0</v>
      </c>
      <c r="C80" s="18">
        <v>0.6</v>
      </c>
      <c r="D80" s="26">
        <f t="shared" si="4"/>
        <v>0.8</v>
      </c>
      <c r="E80" s="27" t="str">
        <f t="shared" si="3"/>
        <v>B-</v>
      </c>
      <c r="H80" s="6" t="s">
        <v>0</v>
      </c>
      <c r="I80" s="23">
        <v>0.826</v>
      </c>
      <c r="K80" s="2" t="str">
        <f t="shared" si="5"/>
        <v>B</v>
      </c>
    </row>
    <row r="81" spans="1:11" ht="15">
      <c r="A81" s="18">
        <f t="shared" si="1"/>
        <v>1</v>
      </c>
      <c r="B81" s="17">
        <f t="shared" si="2"/>
        <v>0</v>
      </c>
      <c r="C81" s="18">
        <v>0.55</v>
      </c>
      <c r="D81" s="26">
        <f t="shared" si="4"/>
        <v>0.775</v>
      </c>
      <c r="E81" s="27" t="str">
        <f t="shared" si="3"/>
        <v>C+</v>
      </c>
      <c r="H81" s="6" t="s">
        <v>6</v>
      </c>
      <c r="I81" s="23">
        <v>0.796</v>
      </c>
      <c r="K81" s="2" t="str">
        <f t="shared" si="5"/>
        <v>B-</v>
      </c>
    </row>
    <row r="82" spans="1:11" ht="15">
      <c r="A82" s="18">
        <f t="shared" si="1"/>
        <v>1</v>
      </c>
      <c r="B82" s="17">
        <f t="shared" si="2"/>
        <v>0</v>
      </c>
      <c r="C82" s="18">
        <v>0.5</v>
      </c>
      <c r="D82" s="26">
        <f t="shared" si="4"/>
        <v>0.75</v>
      </c>
      <c r="E82" s="27" t="str">
        <f t="shared" si="3"/>
        <v>C</v>
      </c>
      <c r="H82" s="6" t="s">
        <v>7</v>
      </c>
      <c r="I82" s="23">
        <v>0.766</v>
      </c>
      <c r="K82" s="2" t="str">
        <f t="shared" si="5"/>
        <v>B-</v>
      </c>
    </row>
    <row r="83" spans="1:11" ht="15">
      <c r="A83" s="18">
        <f t="shared" si="1"/>
        <v>1</v>
      </c>
      <c r="B83" s="17">
        <f t="shared" si="2"/>
        <v>0</v>
      </c>
      <c r="C83" s="18">
        <v>0.45</v>
      </c>
      <c r="D83" s="26">
        <f t="shared" si="4"/>
        <v>0.725</v>
      </c>
      <c r="E83" s="27" t="str">
        <f t="shared" si="3"/>
        <v>C-</v>
      </c>
      <c r="H83" s="6" t="s">
        <v>8</v>
      </c>
      <c r="I83" s="23">
        <v>0.726</v>
      </c>
      <c r="K83" s="2">
        <f t="shared" si="5"/>
      </c>
    </row>
    <row r="84" spans="1:11" ht="15">
      <c r="A84" s="18">
        <f t="shared" si="1"/>
        <v>1</v>
      </c>
      <c r="B84" s="17">
        <f t="shared" si="2"/>
        <v>0</v>
      </c>
      <c r="C84" s="18">
        <v>0.399999999999999</v>
      </c>
      <c r="D84" s="26">
        <f t="shared" si="4"/>
        <v>0.7</v>
      </c>
      <c r="E84" s="27" t="str">
        <f t="shared" si="3"/>
        <v>C-</v>
      </c>
      <c r="H84" s="6" t="s">
        <v>9</v>
      </c>
      <c r="I84" s="23">
        <v>0.696</v>
      </c>
      <c r="K84" s="2">
        <f t="shared" si="5"/>
      </c>
    </row>
    <row r="85" spans="1:11" ht="15">
      <c r="A85" s="18">
        <f t="shared" si="1"/>
        <v>1</v>
      </c>
      <c r="B85" s="17">
        <f t="shared" si="2"/>
        <v>0</v>
      </c>
      <c r="C85" s="18">
        <v>0.349999999999999</v>
      </c>
      <c r="D85" s="26">
        <f t="shared" si="4"/>
        <v>0.675</v>
      </c>
      <c r="E85" s="27" t="str">
        <f t="shared" si="3"/>
        <v>D+</v>
      </c>
      <c r="H85" s="6" t="s">
        <v>10</v>
      </c>
      <c r="I85" s="23">
        <v>0.666</v>
      </c>
      <c r="K85" s="2">
        <f t="shared" si="5"/>
      </c>
    </row>
    <row r="86" spans="1:11" ht="15">
      <c r="A86" s="18">
        <f t="shared" si="1"/>
        <v>1</v>
      </c>
      <c r="B86" s="17">
        <f t="shared" si="2"/>
        <v>0</v>
      </c>
      <c r="C86" s="18">
        <v>0.299999999999999</v>
      </c>
      <c r="D86" s="26">
        <f t="shared" si="4"/>
        <v>0.65</v>
      </c>
      <c r="E86" s="27" t="str">
        <f t="shared" si="3"/>
        <v>D</v>
      </c>
      <c r="H86" s="6" t="s">
        <v>11</v>
      </c>
      <c r="I86" s="23">
        <v>0.626</v>
      </c>
      <c r="K86" s="2">
        <f t="shared" si="5"/>
      </c>
    </row>
    <row r="87" spans="1:11" ht="15">
      <c r="A87" s="18">
        <f t="shared" si="1"/>
        <v>1</v>
      </c>
      <c r="B87" s="17">
        <f t="shared" si="2"/>
        <v>0</v>
      </c>
      <c r="C87" s="18">
        <v>0.249999999999999</v>
      </c>
      <c r="D87" s="26">
        <f t="shared" si="4"/>
        <v>0.625</v>
      </c>
      <c r="E87" s="27" t="str">
        <f t="shared" si="3"/>
        <v>D</v>
      </c>
      <c r="H87" s="6" t="s">
        <v>12</v>
      </c>
      <c r="I87" s="23">
        <v>0.596</v>
      </c>
      <c r="K87" s="2">
        <f t="shared" si="5"/>
      </c>
    </row>
    <row r="88" spans="1:11" ht="15.75" thickBot="1">
      <c r="A88" s="18">
        <f t="shared" si="1"/>
        <v>1</v>
      </c>
      <c r="B88" s="17">
        <f t="shared" si="2"/>
        <v>0</v>
      </c>
      <c r="C88" s="18">
        <v>0.199999999999999</v>
      </c>
      <c r="D88" s="26">
        <f t="shared" si="4"/>
        <v>0.6</v>
      </c>
      <c r="E88" s="27" t="str">
        <f t="shared" si="3"/>
        <v>D</v>
      </c>
      <c r="H88" s="8" t="s">
        <v>1</v>
      </c>
      <c r="I88" s="24"/>
      <c r="K88" s="2">
        <f t="shared" si="5"/>
      </c>
    </row>
    <row r="89" spans="1:11" ht="15">
      <c r="A89" s="18">
        <f t="shared" si="1"/>
        <v>1</v>
      </c>
      <c r="B89" s="17">
        <f t="shared" si="2"/>
        <v>0</v>
      </c>
      <c r="C89" s="18">
        <v>0.149999999999999</v>
      </c>
      <c r="D89" s="26">
        <f t="shared" si="4"/>
        <v>0.575</v>
      </c>
      <c r="E89" s="27" t="str">
        <f t="shared" si="3"/>
        <v>F</v>
      </c>
      <c r="H89"/>
      <c r="I89" s="1"/>
      <c r="K89" s="2">
        <f t="shared" si="5"/>
      </c>
    </row>
    <row r="90" spans="1:11" ht="15">
      <c r="A90" s="18">
        <f t="shared" si="1"/>
        <v>1</v>
      </c>
      <c r="B90" s="17">
        <f t="shared" si="2"/>
        <v>0</v>
      </c>
      <c r="C90" s="18">
        <v>0.099999999999999</v>
      </c>
      <c r="D90" s="26">
        <f t="shared" si="4"/>
        <v>0.55</v>
      </c>
      <c r="E90" s="27" t="str">
        <f t="shared" si="3"/>
        <v>F</v>
      </c>
      <c r="H90"/>
      <c r="I90" s="1"/>
      <c r="K90" s="2">
        <f t="shared" si="5"/>
      </c>
    </row>
    <row r="91" spans="1:11" ht="15">
      <c r="A91" s="18">
        <f t="shared" si="1"/>
        <v>1</v>
      </c>
      <c r="B91" s="17">
        <f t="shared" si="2"/>
        <v>0</v>
      </c>
      <c r="C91" s="18">
        <v>0.049999999999999</v>
      </c>
      <c r="D91" s="26">
        <f t="shared" si="4"/>
        <v>0.525</v>
      </c>
      <c r="E91" s="27" t="str">
        <f t="shared" si="3"/>
        <v>F</v>
      </c>
      <c r="H91" s="25"/>
      <c r="I91" s="1"/>
      <c r="K91" s="2">
        <f t="shared" si="5"/>
      </c>
    </row>
    <row r="92" spans="1:11" ht="15">
      <c r="A92" s="19">
        <f t="shared" si="1"/>
        <v>1</v>
      </c>
      <c r="B92" s="40">
        <f t="shared" si="2"/>
        <v>0</v>
      </c>
      <c r="C92" s="19">
        <v>0</v>
      </c>
      <c r="D92" s="70">
        <f t="shared" si="4"/>
        <v>0.5</v>
      </c>
      <c r="E92" s="36" t="str">
        <f t="shared" si="3"/>
        <v>F</v>
      </c>
      <c r="H92"/>
      <c r="I92" s="1"/>
      <c r="K92" s="2">
        <f t="shared" si="5"/>
      </c>
    </row>
    <row r="93" spans="8:11" ht="15">
      <c r="H93"/>
      <c r="I93" s="1"/>
      <c r="K93" s="2">
        <f t="shared" si="5"/>
      </c>
    </row>
    <row r="94" spans="8:11" ht="15">
      <c r="H94"/>
      <c r="I94" s="1"/>
      <c r="K94" s="2">
        <f t="shared" si="5"/>
      </c>
    </row>
    <row r="97" spans="1:5" ht="15">
      <c r="A97" s="114" t="s">
        <v>110</v>
      </c>
      <c r="B97" s="114"/>
      <c r="C97" s="114"/>
      <c r="D97" s="114"/>
      <c r="E97" s="114"/>
    </row>
    <row r="98" spans="1:12" ht="15">
      <c r="A98" s="4" t="s">
        <v>39</v>
      </c>
      <c r="B98" s="4"/>
      <c r="C98" s="133" t="s">
        <v>108</v>
      </c>
      <c r="D98" s="134"/>
      <c r="E98" s="134"/>
      <c r="F98" s="134"/>
      <c r="G98" s="134"/>
      <c r="H98" s="135"/>
      <c r="I98" s="134"/>
      <c r="J98" s="134"/>
      <c r="K98" s="134"/>
      <c r="L98" s="136"/>
    </row>
    <row r="99" spans="1:12" ht="15.75">
      <c r="A99" s="78" t="s">
        <v>42</v>
      </c>
      <c r="B99" s="5"/>
      <c r="C99" s="137" t="s">
        <v>109</v>
      </c>
      <c r="D99" s="37"/>
      <c r="E99" s="37"/>
      <c r="F99" s="37"/>
      <c r="G99" s="37"/>
      <c r="H99" s="138"/>
      <c r="I99" s="37"/>
      <c r="J99" s="37"/>
      <c r="K99" s="37"/>
      <c r="L99" s="139"/>
    </row>
    <row r="100" spans="1:12" ht="15">
      <c r="A100" s="5" t="s">
        <v>41</v>
      </c>
      <c r="B100" s="27" t="s">
        <v>80</v>
      </c>
      <c r="C100" s="145" t="s">
        <v>117</v>
      </c>
      <c r="D100" s="140"/>
      <c r="E100" s="140"/>
      <c r="F100" s="140"/>
      <c r="G100" s="140"/>
      <c r="H100" s="141"/>
      <c r="I100" s="140"/>
      <c r="J100" s="140"/>
      <c r="K100" s="140"/>
      <c r="L100" s="142"/>
    </row>
    <row r="101" spans="1:12" ht="15">
      <c r="A101" s="132" t="s">
        <v>40</v>
      </c>
      <c r="B101" s="36" t="s">
        <v>83</v>
      </c>
      <c r="C101" s="143" t="s">
        <v>2</v>
      </c>
      <c r="D101" s="143" t="s">
        <v>4</v>
      </c>
      <c r="E101" s="143" t="s">
        <v>5</v>
      </c>
      <c r="F101" s="143" t="s">
        <v>0</v>
      </c>
      <c r="G101" s="143" t="s">
        <v>6</v>
      </c>
      <c r="H101" s="143" t="s">
        <v>7</v>
      </c>
      <c r="I101" s="143" t="s">
        <v>8</v>
      </c>
      <c r="J101" s="143" t="s">
        <v>9</v>
      </c>
      <c r="K101" s="143" t="s">
        <v>10</v>
      </c>
      <c r="L101" s="143" t="s">
        <v>11</v>
      </c>
    </row>
    <row r="102" spans="1:12" ht="12.75">
      <c r="A102" s="131">
        <f>+$A$72</f>
        <v>1</v>
      </c>
      <c r="B102" s="131">
        <f>+$L$55</f>
        <v>0</v>
      </c>
      <c r="C102" s="131">
        <f>IF((+$I$77-(A102*0.5)-B102)*2&gt;1,"n.a.",(+$I$77-(A102*0.5)-B102)*2)</f>
        <v>0.8520000000000001</v>
      </c>
      <c r="D102" s="131">
        <f>IF((+$I$78-(A102*0.5)-B102)*2&gt;1,"n.a.",(+$I$78-(A102*0.5)-B102)*2)</f>
        <v>0.792</v>
      </c>
      <c r="E102" s="131">
        <f>IF((+$I$79-(A102*0.5)-B102)*2.1&gt;1,"n.a.",(+$I$79-(A102*0.5)-B102)*2)</f>
        <v>0.732</v>
      </c>
      <c r="F102" s="131">
        <f>IF((+$I$80-(A102*0.5)-B102)*2&gt;1,"n.a.",(+$I$80-(A102*0.5)-B102)*2)</f>
        <v>0.6519999999999999</v>
      </c>
      <c r="G102" s="131">
        <f>IF((+$I$81-(A102*0.5)-B102)*2&gt;1,"n.a.",(+$I$81-(A102*0.5)-B102)*2)</f>
        <v>0.5920000000000001</v>
      </c>
      <c r="H102" s="131">
        <f>IF((+$I$82-(A102*0.5)-B102)*2&gt;1,"n.a",(+$I$82-(A102*0.5)-B102)*2)</f>
        <v>0.532</v>
      </c>
      <c r="I102" s="131">
        <f>IF((+$I$83-(A102*0.5)-B102)*2&gt;1,"n.a.",(+$I$83-(A102*0.5)-B102)*2)</f>
        <v>0.45199999999999996</v>
      </c>
      <c r="J102" s="131">
        <f>IF((+$I$84-(A102*0.5)-B102)*2&gt;1,"n.a.",(+$I$84-(A102*0.5)-B102)*2)</f>
        <v>0.3919999999999999</v>
      </c>
      <c r="K102" s="131">
        <f>IF((+$I$85-(A102*0.5)-B102)*2&gt;1,"n.a.",(+$I$85-(A102*0.5)-B102)*2)</f>
        <v>0.3320000000000001</v>
      </c>
      <c r="L102" s="131">
        <f>IF((+$I$87-(A102*0.5)-B102)*2&gt;1,"n.a.",(+$I$87-(A102*0.5)-B102)*2)</f>
        <v>0.19199999999999995</v>
      </c>
    </row>
    <row r="103" ht="12.75">
      <c r="B103" s="67"/>
    </row>
    <row r="104" ht="12.75">
      <c r="D104" s="67"/>
    </row>
    <row r="105" ht="12.75">
      <c r="B105" s="67"/>
    </row>
    <row r="106" spans="2:3" ht="12.75">
      <c r="B106" s="67"/>
      <c r="C106" s="131"/>
    </row>
    <row r="107" ht="12.75">
      <c r="C107" s="131"/>
    </row>
    <row r="111" ht="12.75">
      <c r="F111" s="144"/>
    </row>
  </sheetData>
  <sheetProtection password="83AF" sheet="1" objects="1" scenarios="1"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Kent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LMarks</dc:creator>
  <cp:keywords/>
  <dc:description/>
  <cp:lastModifiedBy>End User Support Services</cp:lastModifiedBy>
  <dcterms:created xsi:type="dcterms:W3CDTF">2007-04-06T16:38:05Z</dcterms:created>
  <dcterms:modified xsi:type="dcterms:W3CDTF">2012-04-27T21:43:26Z</dcterms:modified>
  <cp:category/>
  <cp:version/>
  <cp:contentType/>
  <cp:contentStatus/>
</cp:coreProperties>
</file>