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35" yWindow="960" windowWidth="6270" windowHeight="11400" firstSheet="3" activeTab="7"/>
  </bookViews>
  <sheets>
    <sheet name="short names" sheetId="28" r:id="rId1"/>
    <sheet name="Table 1. GDP accounting scores" sheetId="15" r:id="rId2"/>
    <sheet name="Graph 1 &amp; 2. Accounting graph" sheetId="9" r:id="rId3"/>
    <sheet name="Table 2. Aggregate score" sheetId="10" r:id="rId4"/>
    <sheet name="Annex-LM" sheetId="17" r:id="rId5"/>
    <sheet name="Annex-PM" sheetId="16" r:id="rId6"/>
    <sheet name="Annex-Macro" sheetId="26" r:id="rId7"/>
    <sheet name="Counting negativ indicators" sheetId="2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OLE_LINK2" localSheetId="4">'Annex-LM'!#REF!</definedName>
    <definedName name="OLE_LINK2" localSheetId="5">'Annex-PM'!#REF!</definedName>
    <definedName name="_xlnm.Print_Area" localSheetId="4">'Annex-LM'!$B$1:$H$303</definedName>
    <definedName name="_xlnm.Print_Area" localSheetId="6">'Annex-Macro'!$B$1:$H$98</definedName>
    <definedName name="_xlnm.Print_Area" localSheetId="5">'Annex-PM'!$B$1:$H$253</definedName>
    <definedName name="_xlnm.Print_Area" localSheetId="1">'Table 1. GDP accounting scores'!$B$1:$G$20</definedName>
    <definedName name="_xlnm.Print_Area" localSheetId="3">'Table 2. Aggregate score'!$A$1:$S$44</definedName>
    <definedName name="_xlnm.Print_Titles" localSheetId="4">'Annex-LM'!$1:$1</definedName>
    <definedName name="_xlnm.Print_Titles" localSheetId="5">'Annex-PM'!$1:$1</definedName>
  </definedNames>
  <calcPr calcId="125725" fullCalcOnLoad="1"/>
</workbook>
</file>

<file path=xl/calcChain.xml><?xml version="1.0" encoding="utf-8"?>
<calcChain xmlns="http://schemas.openxmlformats.org/spreadsheetml/2006/main">
  <c r="H66" i="16"/>
  <c r="F66"/>
  <c r="H65"/>
  <c r="F65"/>
  <c r="H64"/>
  <c r="F64"/>
  <c r="H63"/>
  <c r="F63"/>
  <c r="Q61"/>
  <c r="P61"/>
  <c r="O61"/>
  <c r="H61"/>
  <c r="F61"/>
  <c r="C61"/>
  <c r="B61"/>
  <c r="Q60"/>
  <c r="P60"/>
  <c r="O60"/>
  <c r="H60"/>
  <c r="F60"/>
  <c r="C60"/>
  <c r="B60"/>
  <c r="Q59"/>
  <c r="P59"/>
  <c r="O59"/>
  <c r="H59"/>
  <c r="F59"/>
  <c r="C59"/>
  <c r="B59"/>
  <c r="Q58"/>
  <c r="P58"/>
  <c r="O58"/>
  <c r="H58"/>
  <c r="F58"/>
  <c r="C58"/>
  <c r="B58"/>
  <c r="Q57"/>
  <c r="P57"/>
  <c r="O57"/>
  <c r="H57"/>
  <c r="F57"/>
  <c r="C57"/>
  <c r="B57"/>
  <c r="Q56"/>
  <c r="P56"/>
  <c r="O56"/>
  <c r="H56"/>
  <c r="F56"/>
  <c r="C56"/>
  <c r="B56"/>
  <c r="Q55"/>
  <c r="P55"/>
  <c r="O55"/>
  <c r="H55"/>
  <c r="F55"/>
  <c r="C55"/>
  <c r="B55"/>
  <c r="Q54"/>
  <c r="P54"/>
  <c r="O54"/>
  <c r="H54"/>
  <c r="F54"/>
  <c r="C54"/>
  <c r="B54"/>
  <c r="Q53"/>
  <c r="P53"/>
  <c r="O53"/>
  <c r="H53"/>
  <c r="F53"/>
  <c r="C53"/>
  <c r="B53"/>
  <c r="Q51"/>
  <c r="P51"/>
  <c r="O51"/>
  <c r="H51"/>
  <c r="F51"/>
  <c r="C51"/>
  <c r="B51"/>
  <c r="Q50"/>
  <c r="P50"/>
  <c r="O50"/>
  <c r="H50"/>
  <c r="F50"/>
  <c r="C50"/>
  <c r="B50"/>
  <c r="Q49"/>
  <c r="P49"/>
  <c r="O49"/>
  <c r="H49"/>
  <c r="F49"/>
  <c r="C49"/>
  <c r="B49"/>
  <c r="Q48"/>
  <c r="P48"/>
  <c r="O48"/>
  <c r="H48"/>
  <c r="F48"/>
  <c r="C48"/>
  <c r="B48"/>
  <c r="Q47"/>
  <c r="P47"/>
  <c r="O47"/>
  <c r="H47"/>
  <c r="F47"/>
  <c r="C47"/>
  <c r="B47"/>
  <c r="Q45"/>
  <c r="P45"/>
  <c r="O45"/>
  <c r="H45"/>
  <c r="F45"/>
  <c r="C45"/>
  <c r="B45"/>
  <c r="Q44"/>
  <c r="P44"/>
  <c r="O44"/>
  <c r="H44"/>
  <c r="F44"/>
  <c r="C44"/>
  <c r="B44"/>
  <c r="Q43"/>
  <c r="P43"/>
  <c r="O43"/>
  <c r="H43"/>
  <c r="F43"/>
  <c r="C43"/>
  <c r="B43"/>
  <c r="Q42"/>
  <c r="P42"/>
  <c r="O42"/>
  <c r="H42"/>
  <c r="F42"/>
  <c r="C42"/>
  <c r="B42"/>
  <c r="Q41"/>
  <c r="P41"/>
  <c r="O41"/>
  <c r="H41"/>
  <c r="F41"/>
  <c r="C41"/>
  <c r="B41"/>
  <c r="Q40"/>
  <c r="P40"/>
  <c r="O40"/>
  <c r="H40"/>
  <c r="F40"/>
  <c r="C40"/>
  <c r="B40"/>
  <c r="Q39"/>
  <c r="P39"/>
  <c r="O39"/>
  <c r="H39"/>
  <c r="F39"/>
  <c r="C39"/>
  <c r="B39"/>
  <c r="Q38"/>
  <c r="P38"/>
  <c r="O38"/>
  <c r="H38"/>
  <c r="F38"/>
  <c r="C38"/>
  <c r="B38"/>
  <c r="H36"/>
  <c r="F35"/>
  <c r="B33"/>
  <c r="B1" i="9"/>
  <c r="H96" i="2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68"/>
  <c r="F68"/>
  <c r="H67"/>
  <c r="F67"/>
  <c r="H66"/>
  <c r="F66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49"/>
  <c r="F49"/>
  <c r="H48"/>
  <c r="F48"/>
  <c r="H47"/>
  <c r="F47"/>
  <c r="H46"/>
  <c r="F46"/>
  <c r="H45"/>
  <c r="F45"/>
  <c r="H44"/>
  <c r="F44"/>
  <c r="H43"/>
  <c r="F43"/>
  <c r="H42"/>
  <c r="F42"/>
  <c r="H34"/>
  <c r="F34"/>
  <c r="H33"/>
  <c r="F33"/>
  <c r="H32"/>
  <c r="F32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253" i="16"/>
  <c r="F253"/>
  <c r="H251"/>
  <c r="F251"/>
  <c r="H250"/>
  <c r="F250"/>
  <c r="H249"/>
  <c r="F249"/>
  <c r="H248"/>
  <c r="F248"/>
  <c r="H247"/>
  <c r="F247"/>
  <c r="H246"/>
  <c r="F246"/>
  <c r="H245"/>
  <c r="F245"/>
  <c r="H244"/>
  <c r="F244"/>
  <c r="H243"/>
  <c r="F243"/>
  <c r="H242"/>
  <c r="F242"/>
  <c r="H241"/>
  <c r="F241"/>
  <c r="H240"/>
  <c r="F240"/>
  <c r="H239"/>
  <c r="F239"/>
  <c r="H238"/>
  <c r="F238"/>
  <c r="H237"/>
  <c r="F237"/>
  <c r="H236"/>
  <c r="F236"/>
  <c r="H235"/>
  <c r="F235"/>
  <c r="H234"/>
  <c r="F234"/>
  <c r="H233"/>
  <c r="F233"/>
  <c r="H232"/>
  <c r="F232"/>
  <c r="H231"/>
  <c r="F231"/>
  <c r="H230"/>
  <c r="F230"/>
  <c r="H222"/>
  <c r="F222"/>
  <c r="H220"/>
  <c r="F220"/>
  <c r="H219"/>
  <c r="F219"/>
  <c r="H218"/>
  <c r="F218"/>
  <c r="H217"/>
  <c r="F217"/>
  <c r="H216"/>
  <c r="F216"/>
  <c r="H215"/>
  <c r="F215"/>
  <c r="H214"/>
  <c r="F214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2"/>
  <c r="F192"/>
  <c r="H191"/>
  <c r="F191"/>
  <c r="H190"/>
  <c r="F190"/>
  <c r="H189"/>
  <c r="F189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5"/>
  <c r="F175"/>
  <c r="H174"/>
  <c r="F174"/>
  <c r="H173"/>
  <c r="F173"/>
  <c r="H172"/>
  <c r="F172"/>
  <c r="H171"/>
  <c r="F171"/>
  <c r="H169"/>
  <c r="F169"/>
  <c r="H168"/>
  <c r="F168"/>
  <c r="H167"/>
  <c r="F167"/>
  <c r="H166"/>
  <c r="F166"/>
  <c r="H165"/>
  <c r="F165"/>
  <c r="H164"/>
  <c r="F164"/>
  <c r="H156"/>
  <c r="F156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26"/>
  <c r="F126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96"/>
  <c r="F96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30"/>
  <c r="F30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303" i="17"/>
  <c r="F303"/>
  <c r="H301"/>
  <c r="F301"/>
  <c r="H300"/>
  <c r="F300"/>
  <c r="H299"/>
  <c r="F299"/>
  <c r="H298"/>
  <c r="F298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3"/>
  <c r="F273"/>
  <c r="H271"/>
  <c r="F271"/>
  <c r="H270"/>
  <c r="F270"/>
  <c r="H269"/>
  <c r="F269"/>
  <c r="H268"/>
  <c r="F268"/>
  <c r="H267"/>
  <c r="F267"/>
  <c r="H266"/>
  <c r="F266"/>
  <c r="H265"/>
  <c r="F265"/>
  <c r="H264"/>
  <c r="F264"/>
  <c r="H263"/>
  <c r="F263"/>
  <c r="H262"/>
  <c r="F262"/>
  <c r="H261"/>
  <c r="F261"/>
  <c r="H260"/>
  <c r="F260"/>
  <c r="H259"/>
  <c r="F259"/>
  <c r="H258"/>
  <c r="F258"/>
  <c r="H257"/>
  <c r="F257"/>
  <c r="H256"/>
  <c r="F256"/>
  <c r="H255"/>
  <c r="F255"/>
  <c r="H254"/>
  <c r="F254"/>
  <c r="H253"/>
  <c r="F253"/>
  <c r="H252"/>
  <c r="F252"/>
  <c r="H251"/>
  <c r="F251"/>
  <c r="H250"/>
  <c r="F250"/>
  <c r="H243"/>
  <c r="F243"/>
  <c r="H242"/>
  <c r="F242"/>
  <c r="H241"/>
  <c r="F241"/>
  <c r="H239"/>
  <c r="F239"/>
  <c r="H238"/>
  <c r="F238"/>
  <c r="H237"/>
  <c r="F237"/>
  <c r="H236"/>
  <c r="F236"/>
  <c r="H235"/>
  <c r="F235"/>
  <c r="H234"/>
  <c r="F234"/>
  <c r="H233"/>
  <c r="F233"/>
  <c r="H232"/>
  <c r="F232"/>
  <c r="H231"/>
  <c r="F231"/>
  <c r="H230"/>
  <c r="F230"/>
  <c r="H229"/>
  <c r="F229"/>
  <c r="H228"/>
  <c r="F228"/>
  <c r="H227"/>
  <c r="F227"/>
  <c r="H226"/>
  <c r="F226"/>
  <c r="H225"/>
  <c r="F225"/>
  <c r="H224"/>
  <c r="F224"/>
  <c r="H223"/>
  <c r="F223"/>
  <c r="H222"/>
  <c r="F222"/>
  <c r="H221"/>
  <c r="F221"/>
  <c r="H219"/>
  <c r="F219"/>
  <c r="H218"/>
  <c r="F218"/>
  <c r="H210"/>
  <c r="F210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8"/>
  <c r="F198"/>
  <c r="H197"/>
  <c r="F197"/>
  <c r="H196"/>
  <c r="F196"/>
  <c r="H195"/>
  <c r="F195"/>
  <c r="H194"/>
  <c r="F194"/>
  <c r="H193"/>
  <c r="F193"/>
  <c r="H192"/>
  <c r="F192"/>
  <c r="H191"/>
  <c r="F191"/>
  <c r="H190"/>
  <c r="F190"/>
  <c r="H189"/>
  <c r="F189"/>
  <c r="H188"/>
  <c r="F188"/>
  <c r="H187"/>
  <c r="F187"/>
  <c r="H180"/>
  <c r="F180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0"/>
  <c r="F150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0"/>
  <c r="F120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0"/>
  <c r="F90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0"/>
  <c r="F60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0"/>
  <c r="F30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R42" i="10"/>
  <c r="Q42"/>
  <c r="P42"/>
  <c r="O42"/>
  <c r="D42"/>
  <c r="C42"/>
  <c r="R37"/>
  <c r="Q37"/>
  <c r="P37"/>
  <c r="O37"/>
  <c r="D37"/>
  <c r="C37"/>
  <c r="R36"/>
  <c r="Q36"/>
  <c r="P36"/>
  <c r="O36"/>
  <c r="D36"/>
  <c r="C36"/>
  <c r="R35"/>
  <c r="Q35"/>
  <c r="P35"/>
  <c r="O35"/>
  <c r="D35"/>
  <c r="C35"/>
  <c r="R32"/>
  <c r="Q32"/>
  <c r="P32"/>
  <c r="O32"/>
  <c r="D32"/>
  <c r="C32"/>
  <c r="R28"/>
  <c r="Q28"/>
  <c r="P28"/>
  <c r="O28"/>
  <c r="D28"/>
  <c r="C28"/>
  <c r="R27"/>
  <c r="Q27"/>
  <c r="P27"/>
  <c r="O27"/>
  <c r="D27"/>
  <c r="C27"/>
  <c r="R26"/>
  <c r="Q26"/>
  <c r="P26"/>
  <c r="O26"/>
  <c r="D26"/>
  <c r="C26"/>
  <c r="R22"/>
  <c r="Q22"/>
  <c r="P22"/>
  <c r="O22"/>
  <c r="D22"/>
  <c r="C22"/>
  <c r="R21"/>
  <c r="Q21"/>
  <c r="P21"/>
  <c r="O21"/>
  <c r="D21"/>
  <c r="C21"/>
  <c r="R18"/>
  <c r="Q18"/>
  <c r="P18"/>
  <c r="O18"/>
  <c r="D18"/>
  <c r="C18"/>
  <c r="R17"/>
  <c r="Q17"/>
  <c r="P17"/>
  <c r="O17"/>
  <c r="D17"/>
  <c r="C17"/>
  <c r="R14"/>
  <c r="Q14"/>
  <c r="P14"/>
  <c r="O14"/>
  <c r="D14"/>
  <c r="C14"/>
  <c r="R13"/>
  <c r="Q13"/>
  <c r="P13"/>
  <c r="O13"/>
  <c r="D13"/>
  <c r="C13"/>
  <c r="R12"/>
  <c r="Q12"/>
  <c r="P12"/>
  <c r="O12"/>
  <c r="D12"/>
  <c r="C12"/>
  <c r="R11"/>
  <c r="Q11"/>
  <c r="P11"/>
  <c r="O11"/>
  <c r="D11"/>
  <c r="C11"/>
  <c r="R10"/>
  <c r="Q10"/>
  <c r="P10"/>
  <c r="O10"/>
  <c r="D10"/>
  <c r="C10"/>
  <c r="R9"/>
  <c r="Q9"/>
  <c r="P9"/>
  <c r="O9"/>
  <c r="D9"/>
  <c r="C9"/>
  <c r="R8"/>
  <c r="Q8"/>
  <c r="P8"/>
  <c r="O8"/>
  <c r="D8"/>
  <c r="C8"/>
  <c r="R7"/>
  <c r="Q7"/>
  <c r="P7"/>
  <c r="O7"/>
  <c r="D7"/>
  <c r="C7"/>
  <c r="G21" i="9"/>
  <c r="C21"/>
  <c r="G20"/>
  <c r="C20"/>
  <c r="G19"/>
  <c r="C19"/>
  <c r="G17"/>
  <c r="C17"/>
  <c r="G16"/>
  <c r="C16"/>
  <c r="G15"/>
  <c r="C15"/>
  <c r="G14"/>
  <c r="C14"/>
  <c r="G13"/>
  <c r="C13"/>
  <c r="G12"/>
  <c r="C12"/>
  <c r="G10"/>
  <c r="C10"/>
  <c r="G9"/>
  <c r="C9"/>
  <c r="G8"/>
  <c r="C8"/>
  <c r="G6"/>
  <c r="C6"/>
  <c r="G5"/>
  <c r="C5"/>
  <c r="G4"/>
  <c r="G3"/>
  <c r="C3"/>
  <c r="Q2"/>
  <c r="M2"/>
  <c r="G2"/>
  <c r="C2"/>
  <c r="D20" i="15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Q208" i="17"/>
  <c r="P208"/>
  <c r="O208"/>
  <c r="Q207"/>
  <c r="P207"/>
  <c r="O207"/>
  <c r="Q206"/>
  <c r="P206"/>
  <c r="O206"/>
  <c r="Q205"/>
  <c r="P205"/>
  <c r="O205"/>
  <c r="Q204"/>
  <c r="P204"/>
  <c r="O204"/>
  <c r="Q203"/>
  <c r="P203"/>
  <c r="O203"/>
  <c r="Q202"/>
  <c r="P202"/>
  <c r="O202"/>
  <c r="Q201"/>
  <c r="P201"/>
  <c r="O201"/>
  <c r="Q200"/>
  <c r="P200"/>
  <c r="O200"/>
  <c r="Q199"/>
  <c r="P199"/>
  <c r="O199"/>
  <c r="Q198"/>
  <c r="P198"/>
  <c r="O198"/>
  <c r="Q197"/>
  <c r="P197"/>
  <c r="O197"/>
  <c r="Q196"/>
  <c r="P196"/>
  <c r="O196"/>
  <c r="Q195"/>
  <c r="P195"/>
  <c r="O195"/>
  <c r="Q194"/>
  <c r="P194"/>
  <c r="O194"/>
  <c r="Q193"/>
  <c r="P193"/>
  <c r="O193"/>
  <c r="Q192"/>
  <c r="P192"/>
  <c r="O192"/>
  <c r="Q191"/>
  <c r="P191"/>
  <c r="O191"/>
  <c r="Q190"/>
  <c r="P190"/>
  <c r="O190"/>
  <c r="Q189"/>
  <c r="P189"/>
  <c r="O189"/>
  <c r="Q188"/>
  <c r="P188"/>
  <c r="O188"/>
  <c r="Q187"/>
  <c r="P187"/>
  <c r="O187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H186"/>
  <c r="F185"/>
  <c r="B183"/>
  <c r="J21" i="9"/>
  <c r="I21"/>
  <c r="J20"/>
  <c r="I20"/>
  <c r="J19"/>
  <c r="I19"/>
  <c r="J17"/>
  <c r="I17"/>
  <c r="J16"/>
  <c r="I16"/>
  <c r="J15"/>
  <c r="I15"/>
  <c r="J14"/>
  <c r="I14"/>
  <c r="J13"/>
  <c r="I13"/>
  <c r="J12"/>
  <c r="I12"/>
  <c r="J10"/>
  <c r="I10"/>
  <c r="J9"/>
  <c r="I9"/>
  <c r="J8"/>
  <c r="I8"/>
  <c r="J6"/>
  <c r="I6"/>
  <c r="J5"/>
  <c r="I5"/>
  <c r="J4"/>
  <c r="I4"/>
  <c r="J3"/>
  <c r="I3"/>
  <c r="J2"/>
  <c r="I2"/>
  <c r="C154" i="16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Q154"/>
  <c r="P154"/>
  <c r="O154"/>
  <c r="Q153"/>
  <c r="P153"/>
  <c r="O153"/>
  <c r="Q152"/>
  <c r="P152"/>
  <c r="O152"/>
  <c r="Q151"/>
  <c r="P151"/>
  <c r="O151"/>
  <c r="Q150"/>
  <c r="P150"/>
  <c r="O150"/>
  <c r="Q149"/>
  <c r="P149"/>
  <c r="O149"/>
  <c r="Q148"/>
  <c r="P148"/>
  <c r="O148"/>
  <c r="Q147"/>
  <c r="P147"/>
  <c r="O147"/>
  <c r="Q146"/>
  <c r="P146"/>
  <c r="O146"/>
  <c r="Q145"/>
  <c r="P145"/>
  <c r="O145"/>
  <c r="Q144"/>
  <c r="P144"/>
  <c r="O144"/>
  <c r="Q143"/>
  <c r="P143"/>
  <c r="O143"/>
  <c r="Q142"/>
  <c r="P142"/>
  <c r="O142"/>
  <c r="Q141"/>
  <c r="P141"/>
  <c r="O141"/>
  <c r="Q140"/>
  <c r="P140"/>
  <c r="O140"/>
  <c r="Q139"/>
  <c r="P139"/>
  <c r="O139"/>
  <c r="Q138"/>
  <c r="P138"/>
  <c r="O138"/>
  <c r="Q137"/>
  <c r="P137"/>
  <c r="O137"/>
  <c r="Q136"/>
  <c r="P136"/>
  <c r="O136"/>
  <c r="Q135"/>
  <c r="P135"/>
  <c r="O135"/>
  <c r="Q134"/>
  <c r="P134"/>
  <c r="O134"/>
  <c r="Q133"/>
  <c r="P133"/>
  <c r="O133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H132"/>
  <c r="F131"/>
  <c r="B129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Q126"/>
  <c r="P126"/>
  <c r="O126"/>
  <c r="Q124"/>
  <c r="P124"/>
  <c r="O124"/>
  <c r="Q123"/>
  <c r="P123"/>
  <c r="O123"/>
  <c r="Q122"/>
  <c r="P122"/>
  <c r="O122"/>
  <c r="Q121"/>
  <c r="P121"/>
  <c r="O121"/>
  <c r="Q120"/>
  <c r="P120"/>
  <c r="O120"/>
  <c r="Q119"/>
  <c r="P119"/>
  <c r="O119"/>
  <c r="Q118"/>
  <c r="P118"/>
  <c r="O118"/>
  <c r="Q117"/>
  <c r="P117"/>
  <c r="O117"/>
  <c r="Q116"/>
  <c r="P116"/>
  <c r="O116"/>
  <c r="Q115"/>
  <c r="P115"/>
  <c r="O115"/>
  <c r="Q114"/>
  <c r="P114"/>
  <c r="O114"/>
  <c r="Q113"/>
  <c r="P113"/>
  <c r="O113"/>
  <c r="Q112"/>
  <c r="P112"/>
  <c r="O112"/>
  <c r="Q111"/>
  <c r="P111"/>
  <c r="O111"/>
  <c r="Q110"/>
  <c r="P110"/>
  <c r="O110"/>
  <c r="Q109"/>
  <c r="P109"/>
  <c r="O109"/>
  <c r="Q108"/>
  <c r="P108"/>
  <c r="O108"/>
  <c r="Q107"/>
  <c r="P107"/>
  <c r="O107"/>
  <c r="Q106"/>
  <c r="P106"/>
  <c r="O106"/>
  <c r="Q105"/>
  <c r="P105"/>
  <c r="O105"/>
  <c r="Q104"/>
  <c r="P104"/>
  <c r="O104"/>
  <c r="Q103"/>
  <c r="P103"/>
  <c r="O103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H102"/>
  <c r="F101"/>
  <c r="B99"/>
  <c r="H198"/>
  <c r="F197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Q220"/>
  <c r="P220"/>
  <c r="O220"/>
  <c r="Q219"/>
  <c r="P219"/>
  <c r="O219"/>
  <c r="Q218"/>
  <c r="P218"/>
  <c r="O218"/>
  <c r="Q217"/>
  <c r="P217"/>
  <c r="O217"/>
  <c r="Q216"/>
  <c r="P216"/>
  <c r="O216"/>
  <c r="Q215"/>
  <c r="P215"/>
  <c r="O215"/>
  <c r="Q214"/>
  <c r="P214"/>
  <c r="O214"/>
  <c r="Q213"/>
  <c r="P213"/>
  <c r="O213"/>
  <c r="Q212"/>
  <c r="P212"/>
  <c r="O212"/>
  <c r="Q211"/>
  <c r="P211"/>
  <c r="O211"/>
  <c r="Q210"/>
  <c r="P210"/>
  <c r="O210"/>
  <c r="Q209"/>
  <c r="P209"/>
  <c r="O209"/>
  <c r="Q208"/>
  <c r="P208"/>
  <c r="O208"/>
  <c r="Q207"/>
  <c r="P207"/>
  <c r="O207"/>
  <c r="Q206"/>
  <c r="P206"/>
  <c r="O206"/>
  <c r="Q205"/>
  <c r="P205"/>
  <c r="O205"/>
  <c r="Q204"/>
  <c r="P204"/>
  <c r="O204"/>
  <c r="Q203"/>
  <c r="P203"/>
  <c r="O203"/>
  <c r="Q202"/>
  <c r="P202"/>
  <c r="O202"/>
  <c r="Q201"/>
  <c r="P201"/>
  <c r="O201"/>
  <c r="Q200"/>
  <c r="P200"/>
  <c r="O200"/>
  <c r="Q199"/>
  <c r="P199"/>
  <c r="O199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5"/>
  <c r="H74" i="26"/>
  <c r="F73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Q98"/>
  <c r="P98"/>
  <c r="O98"/>
  <c r="Q96"/>
  <c r="P96"/>
  <c r="O96"/>
  <c r="Q95"/>
  <c r="P95"/>
  <c r="O95"/>
  <c r="Q94"/>
  <c r="P94"/>
  <c r="O94"/>
  <c r="Q93"/>
  <c r="P93"/>
  <c r="O93"/>
  <c r="Q92"/>
  <c r="P92"/>
  <c r="O92"/>
  <c r="Q91"/>
  <c r="P91"/>
  <c r="O91"/>
  <c r="Q90"/>
  <c r="P90"/>
  <c r="O90"/>
  <c r="Q89"/>
  <c r="P89"/>
  <c r="O89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1"/>
  <c r="C64"/>
  <c r="C63"/>
  <c r="C62"/>
  <c r="C61"/>
  <c r="C60"/>
  <c r="C59"/>
  <c r="C58"/>
  <c r="C57"/>
  <c r="C56"/>
  <c r="C55"/>
  <c r="C54"/>
  <c r="C53"/>
  <c r="C52"/>
  <c r="C51"/>
  <c r="C49"/>
  <c r="C48"/>
  <c r="C47"/>
  <c r="C46"/>
  <c r="C45"/>
  <c r="C44"/>
  <c r="C43"/>
  <c r="C42"/>
  <c r="Q64"/>
  <c r="P64"/>
  <c r="O64"/>
  <c r="Q63"/>
  <c r="P63"/>
  <c r="O63"/>
  <c r="Q62"/>
  <c r="P62"/>
  <c r="O62"/>
  <c r="Q61"/>
  <c r="P61"/>
  <c r="O61"/>
  <c r="Q60"/>
  <c r="P60"/>
  <c r="O60"/>
  <c r="Q59"/>
  <c r="P59"/>
  <c r="O59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49"/>
  <c r="P49"/>
  <c r="O49"/>
  <c r="Q48"/>
  <c r="P48"/>
  <c r="O48"/>
  <c r="Q47"/>
  <c r="P47"/>
  <c r="O47"/>
  <c r="Q46"/>
  <c r="P46"/>
  <c r="O46"/>
  <c r="Q45"/>
  <c r="P45"/>
  <c r="O45"/>
  <c r="Q44"/>
  <c r="P44"/>
  <c r="O44"/>
  <c r="Q43"/>
  <c r="P43"/>
  <c r="O43"/>
  <c r="Q42"/>
  <c r="P42"/>
  <c r="O42"/>
  <c r="B64"/>
  <c r="B63"/>
  <c r="B62"/>
  <c r="B61"/>
  <c r="B60"/>
  <c r="B59"/>
  <c r="B58"/>
  <c r="B57"/>
  <c r="B56"/>
  <c r="B55"/>
  <c r="B54"/>
  <c r="B53"/>
  <c r="B52"/>
  <c r="B51"/>
  <c r="B49"/>
  <c r="B48"/>
  <c r="B47"/>
  <c r="B46"/>
  <c r="B45"/>
  <c r="B44"/>
  <c r="B43"/>
  <c r="B42"/>
  <c r="H40"/>
  <c r="F39"/>
  <c r="B37"/>
  <c r="C30"/>
  <c r="C29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Q30"/>
  <c r="P30"/>
  <c r="O30"/>
  <c r="Q29"/>
  <c r="P29"/>
  <c r="O29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B30"/>
  <c r="B29"/>
  <c r="B28"/>
  <c r="B27"/>
  <c r="B26"/>
  <c r="B25"/>
  <c r="B24"/>
  <c r="B23"/>
  <c r="B22"/>
  <c r="B21"/>
  <c r="B20"/>
  <c r="B19"/>
  <c r="B17"/>
  <c r="B16"/>
  <c r="B15"/>
  <c r="B14"/>
  <c r="B13"/>
  <c r="B12"/>
  <c r="B11"/>
  <c r="B10"/>
  <c r="B9"/>
  <c r="B8"/>
  <c r="H6"/>
  <c r="F5"/>
  <c r="B3"/>
  <c r="Q94" i="16"/>
  <c r="P94"/>
  <c r="O94"/>
  <c r="Q93"/>
  <c r="P93"/>
  <c r="O93"/>
  <c r="Q92"/>
  <c r="P92"/>
  <c r="O92"/>
  <c r="Q91"/>
  <c r="P91"/>
  <c r="O91"/>
  <c r="Q90"/>
  <c r="P90"/>
  <c r="O90"/>
  <c r="Q89"/>
  <c r="P89"/>
  <c r="O89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Q74"/>
  <c r="P74"/>
  <c r="O74"/>
  <c r="Q73"/>
  <c r="P73"/>
  <c r="O73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H72"/>
  <c r="F71"/>
  <c r="B69"/>
  <c r="H162"/>
  <c r="F161"/>
  <c r="Q187"/>
  <c r="P187"/>
  <c r="O187"/>
  <c r="Q186"/>
  <c r="P186"/>
  <c r="O186"/>
  <c r="Q185"/>
  <c r="P185"/>
  <c r="O185"/>
  <c r="Q184"/>
  <c r="P184"/>
  <c r="O184"/>
  <c r="Q183"/>
  <c r="P183"/>
  <c r="O183"/>
  <c r="Q182"/>
  <c r="P182"/>
  <c r="O182"/>
  <c r="Q181"/>
  <c r="P181"/>
  <c r="O181"/>
  <c r="Q180"/>
  <c r="P180"/>
  <c r="O180"/>
  <c r="Q179"/>
  <c r="P179"/>
  <c r="O179"/>
  <c r="Q178"/>
  <c r="P178"/>
  <c r="O178"/>
  <c r="Q177"/>
  <c r="P177"/>
  <c r="O177"/>
  <c r="O176"/>
  <c r="Q175"/>
  <c r="P175"/>
  <c r="O175"/>
  <c r="Q174"/>
  <c r="P174"/>
  <c r="O174"/>
  <c r="Q173"/>
  <c r="P173"/>
  <c r="O173"/>
  <c r="Q172"/>
  <c r="P172"/>
  <c r="O172"/>
  <c r="Q171"/>
  <c r="P171"/>
  <c r="O171"/>
  <c r="Q169"/>
  <c r="P169"/>
  <c r="O169"/>
  <c r="Q168"/>
  <c r="P168"/>
  <c r="O168"/>
  <c r="Q167"/>
  <c r="P167"/>
  <c r="O167"/>
  <c r="Q166"/>
  <c r="P166"/>
  <c r="O166"/>
  <c r="Q165"/>
  <c r="P165"/>
  <c r="O165"/>
  <c r="Q164"/>
  <c r="P164"/>
  <c r="O164"/>
  <c r="C187"/>
  <c r="C186"/>
  <c r="C185"/>
  <c r="C184"/>
  <c r="C183"/>
  <c r="C182"/>
  <c r="C181"/>
  <c r="C180"/>
  <c r="C179"/>
  <c r="C178"/>
  <c r="C177"/>
  <c r="C175"/>
  <c r="C174"/>
  <c r="C173"/>
  <c r="C172"/>
  <c r="C171"/>
  <c r="C169"/>
  <c r="C168"/>
  <c r="C167"/>
  <c r="C166"/>
  <c r="C165"/>
  <c r="C164"/>
  <c r="B187"/>
  <c r="B186"/>
  <c r="B185"/>
  <c r="B184"/>
  <c r="B183"/>
  <c r="B182"/>
  <c r="B181"/>
  <c r="B180"/>
  <c r="B179"/>
  <c r="B178"/>
  <c r="B177"/>
  <c r="B175"/>
  <c r="B174"/>
  <c r="B173"/>
  <c r="B172"/>
  <c r="B171"/>
  <c r="B169"/>
  <c r="B168"/>
  <c r="B167"/>
  <c r="B166"/>
  <c r="B165"/>
  <c r="B164"/>
  <c r="B159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H6"/>
  <c r="F5"/>
  <c r="B3"/>
  <c r="Q301" i="17"/>
  <c r="P301"/>
  <c r="O301"/>
  <c r="Q300"/>
  <c r="P300"/>
  <c r="O300"/>
  <c r="Q299"/>
  <c r="P299"/>
  <c r="O299"/>
  <c r="Q298"/>
  <c r="P298"/>
  <c r="O298"/>
  <c r="Q297"/>
  <c r="P297"/>
  <c r="O297"/>
  <c r="Q296"/>
  <c r="P296"/>
  <c r="O296"/>
  <c r="Q295"/>
  <c r="P295"/>
  <c r="O295"/>
  <c r="Q294"/>
  <c r="P294"/>
  <c r="O294"/>
  <c r="Q293"/>
  <c r="P293"/>
  <c r="O293"/>
  <c r="Q292"/>
  <c r="P292"/>
  <c r="O292"/>
  <c r="Q291"/>
  <c r="P291"/>
  <c r="O291"/>
  <c r="Q290"/>
  <c r="P290"/>
  <c r="O290"/>
  <c r="Q289"/>
  <c r="P289"/>
  <c r="O289"/>
  <c r="Q288"/>
  <c r="P288"/>
  <c r="O288"/>
  <c r="Q287"/>
  <c r="P287"/>
  <c r="O287"/>
  <c r="Q286"/>
  <c r="P286"/>
  <c r="O286"/>
  <c r="Q285"/>
  <c r="P285"/>
  <c r="O285"/>
  <c r="Q284"/>
  <c r="P284"/>
  <c r="O284"/>
  <c r="Q283"/>
  <c r="P283"/>
  <c r="O283"/>
  <c r="Q282"/>
  <c r="P282"/>
  <c r="O282"/>
  <c r="Q281"/>
  <c r="P281"/>
  <c r="O281"/>
  <c r="Q280"/>
  <c r="P280"/>
  <c r="O280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H279"/>
  <c r="F278"/>
  <c r="B276"/>
  <c r="Q271"/>
  <c r="P271"/>
  <c r="O271"/>
  <c r="Q270"/>
  <c r="P270"/>
  <c r="O270"/>
  <c r="Q269"/>
  <c r="P269"/>
  <c r="O269"/>
  <c r="Q268"/>
  <c r="P268"/>
  <c r="O268"/>
  <c r="Q267"/>
  <c r="P267"/>
  <c r="O267"/>
  <c r="Q266"/>
  <c r="P266"/>
  <c r="O266"/>
  <c r="Q265"/>
  <c r="P265"/>
  <c r="O265"/>
  <c r="Q264"/>
  <c r="P264"/>
  <c r="O264"/>
  <c r="Q263"/>
  <c r="P263"/>
  <c r="O263"/>
  <c r="Q262"/>
  <c r="P262"/>
  <c r="O262"/>
  <c r="Q261"/>
  <c r="P261"/>
  <c r="O261"/>
  <c r="Q260"/>
  <c r="P260"/>
  <c r="O260"/>
  <c r="Q259"/>
  <c r="P259"/>
  <c r="O259"/>
  <c r="Q258"/>
  <c r="P258"/>
  <c r="O258"/>
  <c r="Q257"/>
  <c r="P257"/>
  <c r="O257"/>
  <c r="Q256"/>
  <c r="P256"/>
  <c r="O256"/>
  <c r="Q255"/>
  <c r="P255"/>
  <c r="O255"/>
  <c r="Q254"/>
  <c r="P254"/>
  <c r="O254"/>
  <c r="Q253"/>
  <c r="P253"/>
  <c r="O253"/>
  <c r="Q252"/>
  <c r="P252"/>
  <c r="O252"/>
  <c r="Q251"/>
  <c r="P251"/>
  <c r="O251"/>
  <c r="Q250"/>
  <c r="P250"/>
  <c r="O250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H249"/>
  <c r="F248"/>
  <c r="B246"/>
  <c r="Q239"/>
  <c r="P239"/>
  <c r="O239"/>
  <c r="Q238"/>
  <c r="P238"/>
  <c r="O238"/>
  <c r="Q237"/>
  <c r="P237"/>
  <c r="O237"/>
  <c r="Q236"/>
  <c r="P236"/>
  <c r="O236"/>
  <c r="Q235"/>
  <c r="P235"/>
  <c r="O235"/>
  <c r="Q234"/>
  <c r="P234"/>
  <c r="O234"/>
  <c r="Q233"/>
  <c r="P233"/>
  <c r="O233"/>
  <c r="Q232"/>
  <c r="P232"/>
  <c r="O232"/>
  <c r="Q231"/>
  <c r="P231"/>
  <c r="O231"/>
  <c r="Q230"/>
  <c r="P230"/>
  <c r="O230"/>
  <c r="Q229"/>
  <c r="P229"/>
  <c r="O229"/>
  <c r="Q228"/>
  <c r="P228"/>
  <c r="O228"/>
  <c r="Q227"/>
  <c r="P227"/>
  <c r="O227"/>
  <c r="Q226"/>
  <c r="P226"/>
  <c r="O226"/>
  <c r="Q225"/>
  <c r="P225"/>
  <c r="O225"/>
  <c r="Q224"/>
  <c r="P224"/>
  <c r="O224"/>
  <c r="Q223"/>
  <c r="P223"/>
  <c r="O223"/>
  <c r="Q222"/>
  <c r="P222"/>
  <c r="O222"/>
  <c r="Q221"/>
  <c r="P221"/>
  <c r="O221"/>
  <c r="Q219"/>
  <c r="P219"/>
  <c r="O219"/>
  <c r="Q218"/>
  <c r="P218"/>
  <c r="O218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19"/>
  <c r="C218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19"/>
  <c r="B218"/>
  <c r="H216"/>
  <c r="F215"/>
  <c r="B213"/>
  <c r="Q178"/>
  <c r="P178"/>
  <c r="O178"/>
  <c r="Q177"/>
  <c r="P177"/>
  <c r="O177"/>
  <c r="Q176"/>
  <c r="P176"/>
  <c r="O176"/>
  <c r="Q175"/>
  <c r="P175"/>
  <c r="O175"/>
  <c r="Q174"/>
  <c r="P174"/>
  <c r="O174"/>
  <c r="Q173"/>
  <c r="P173"/>
  <c r="O173"/>
  <c r="Q172"/>
  <c r="P172"/>
  <c r="O172"/>
  <c r="Q171"/>
  <c r="P171"/>
  <c r="O171"/>
  <c r="Q170"/>
  <c r="P170"/>
  <c r="O170"/>
  <c r="Q169"/>
  <c r="P169"/>
  <c r="O169"/>
  <c r="Q168"/>
  <c r="P168"/>
  <c r="O168"/>
  <c r="Q167"/>
  <c r="P167"/>
  <c r="O167"/>
  <c r="Q166"/>
  <c r="P166"/>
  <c r="O166"/>
  <c r="Q165"/>
  <c r="P165"/>
  <c r="O165"/>
  <c r="Q164"/>
  <c r="P164"/>
  <c r="O164"/>
  <c r="Q163"/>
  <c r="P163"/>
  <c r="O163"/>
  <c r="Q162"/>
  <c r="P162"/>
  <c r="O162"/>
  <c r="Q161"/>
  <c r="P161"/>
  <c r="O161"/>
  <c r="Q160"/>
  <c r="P160"/>
  <c r="O160"/>
  <c r="Q159"/>
  <c r="P159"/>
  <c r="O159"/>
  <c r="Q158"/>
  <c r="P158"/>
  <c r="O158"/>
  <c r="Q157"/>
  <c r="P157"/>
  <c r="O157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H156"/>
  <c r="F155"/>
  <c r="B153"/>
  <c r="Q148"/>
  <c r="P148"/>
  <c r="O148"/>
  <c r="Q147"/>
  <c r="P147"/>
  <c r="O147"/>
  <c r="Q146"/>
  <c r="P146"/>
  <c r="O146"/>
  <c r="Q145"/>
  <c r="P145"/>
  <c r="O145"/>
  <c r="Q144"/>
  <c r="P144"/>
  <c r="O144"/>
  <c r="Q143"/>
  <c r="P143"/>
  <c r="O143"/>
  <c r="Q142"/>
  <c r="P142"/>
  <c r="O142"/>
  <c r="Q141"/>
  <c r="P141"/>
  <c r="O141"/>
  <c r="Q140"/>
  <c r="P140"/>
  <c r="O140"/>
  <c r="Q139"/>
  <c r="P139"/>
  <c r="O139"/>
  <c r="Q138"/>
  <c r="P138"/>
  <c r="O138"/>
  <c r="Q137"/>
  <c r="P137"/>
  <c r="O137"/>
  <c r="Q136"/>
  <c r="P136"/>
  <c r="O136"/>
  <c r="Q135"/>
  <c r="P135"/>
  <c r="O135"/>
  <c r="Q134"/>
  <c r="P134"/>
  <c r="O134"/>
  <c r="Q133"/>
  <c r="P133"/>
  <c r="O133"/>
  <c r="Q132"/>
  <c r="P132"/>
  <c r="O132"/>
  <c r="Q131"/>
  <c r="P131"/>
  <c r="O131"/>
  <c r="Q130"/>
  <c r="P130"/>
  <c r="O130"/>
  <c r="Q129"/>
  <c r="P129"/>
  <c r="O129"/>
  <c r="Q128"/>
  <c r="P128"/>
  <c r="O128"/>
  <c r="Q127"/>
  <c r="P127"/>
  <c r="O127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H126"/>
  <c r="F125"/>
  <c r="B123"/>
  <c r="Q118"/>
  <c r="P118"/>
  <c r="O118"/>
  <c r="Q117"/>
  <c r="P117"/>
  <c r="O117"/>
  <c r="Q116"/>
  <c r="P116"/>
  <c r="O116"/>
  <c r="Q115"/>
  <c r="P115"/>
  <c r="O115"/>
  <c r="Q114"/>
  <c r="P114"/>
  <c r="O114"/>
  <c r="Q113"/>
  <c r="P113"/>
  <c r="O113"/>
  <c r="Q112"/>
  <c r="P112"/>
  <c r="O112"/>
  <c r="Q111"/>
  <c r="P111"/>
  <c r="O111"/>
  <c r="Q110"/>
  <c r="P110"/>
  <c r="O110"/>
  <c r="Q109"/>
  <c r="P109"/>
  <c r="O109"/>
  <c r="Q108"/>
  <c r="P108"/>
  <c r="O108"/>
  <c r="Q107"/>
  <c r="P107"/>
  <c r="O107"/>
  <c r="Q106"/>
  <c r="P106"/>
  <c r="O106"/>
  <c r="Q105"/>
  <c r="P105"/>
  <c r="O105"/>
  <c r="Q104"/>
  <c r="P104"/>
  <c r="O104"/>
  <c r="Q103"/>
  <c r="P103"/>
  <c r="O103"/>
  <c r="Q102"/>
  <c r="P102"/>
  <c r="O102"/>
  <c r="Q101"/>
  <c r="P101"/>
  <c r="O101"/>
  <c r="Q100"/>
  <c r="P100"/>
  <c r="O100"/>
  <c r="Q99"/>
  <c r="P99"/>
  <c r="O99"/>
  <c r="Q98"/>
  <c r="P98"/>
  <c r="O98"/>
  <c r="Q97"/>
  <c r="P97"/>
  <c r="O97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H96"/>
  <c r="F95"/>
  <c r="B93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Q74"/>
  <c r="P74"/>
  <c r="O74"/>
  <c r="Q73"/>
  <c r="P73"/>
  <c r="O73"/>
  <c r="Q72"/>
  <c r="P72"/>
  <c r="O72"/>
  <c r="Q71"/>
  <c r="P71"/>
  <c r="O71"/>
  <c r="Q70"/>
  <c r="P70"/>
  <c r="O70"/>
  <c r="Q69"/>
  <c r="P69"/>
  <c r="O69"/>
  <c r="Q68"/>
  <c r="P68"/>
  <c r="O68"/>
  <c r="Q67"/>
  <c r="P67"/>
  <c r="O67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H66"/>
  <c r="F65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3"/>
  <c r="H36"/>
  <c r="F35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50"/>
  <c r="P50"/>
  <c r="O50"/>
  <c r="Q49"/>
  <c r="P49"/>
  <c r="O49"/>
  <c r="Q48"/>
  <c r="P48"/>
  <c r="O48"/>
  <c r="Q47"/>
  <c r="P47"/>
  <c r="O47"/>
  <c r="Q46"/>
  <c r="P46"/>
  <c r="O46"/>
  <c r="Q45"/>
  <c r="P45"/>
  <c r="O45"/>
  <c r="Q44"/>
  <c r="P44"/>
  <c r="O44"/>
  <c r="Q43"/>
  <c r="P43"/>
  <c r="O43"/>
  <c r="Q42"/>
  <c r="P42"/>
  <c r="O42"/>
  <c r="Q41"/>
  <c r="P41"/>
  <c r="O41"/>
  <c r="Q40"/>
  <c r="P40"/>
  <c r="O40"/>
  <c r="Q39"/>
  <c r="P39"/>
  <c r="O39"/>
  <c r="Q38"/>
  <c r="P38"/>
  <c r="O38"/>
  <c r="Q37"/>
  <c r="P37"/>
  <c r="O37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3"/>
  <c r="B3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H6"/>
  <c r="F5"/>
  <c r="C251" i="16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H229"/>
  <c r="F228"/>
  <c r="Q251"/>
  <c r="P251"/>
  <c r="O251"/>
  <c r="Q250"/>
  <c r="P250"/>
  <c r="O250"/>
  <c r="Q249"/>
  <c r="P249"/>
  <c r="O249"/>
  <c r="Q248"/>
  <c r="P248"/>
  <c r="O248"/>
  <c r="Q247"/>
  <c r="P247"/>
  <c r="O247"/>
  <c r="Q246"/>
  <c r="P246"/>
  <c r="O246"/>
  <c r="Q245"/>
  <c r="P245"/>
  <c r="O245"/>
  <c r="Q244"/>
  <c r="P244"/>
  <c r="O244"/>
  <c r="Q243"/>
  <c r="P243"/>
  <c r="O243"/>
  <c r="Q242"/>
  <c r="P242"/>
  <c r="O242"/>
  <c r="Q241"/>
  <c r="P241"/>
  <c r="O241"/>
  <c r="Q240"/>
  <c r="P240"/>
  <c r="O240"/>
  <c r="Q239"/>
  <c r="P239"/>
  <c r="O239"/>
  <c r="Q238"/>
  <c r="P238"/>
  <c r="O238"/>
  <c r="Q237"/>
  <c r="P237"/>
  <c r="O237"/>
  <c r="Q236"/>
  <c r="P236"/>
  <c r="O236"/>
  <c r="Q235"/>
  <c r="P235"/>
  <c r="O235"/>
  <c r="Q234"/>
  <c r="P234"/>
  <c r="O234"/>
  <c r="Q233"/>
  <c r="P233"/>
  <c r="O233"/>
  <c r="Q232"/>
  <c r="P232"/>
  <c r="O232"/>
  <c r="Q231"/>
  <c r="P231"/>
  <c r="O231"/>
  <c r="Q230"/>
  <c r="P230"/>
  <c r="O230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6"/>
  <c r="V42" i="26"/>
  <c r="V43"/>
  <c r="V44"/>
  <c r="V45"/>
  <c r="V46"/>
  <c r="V47"/>
  <c r="V48"/>
  <c r="V49"/>
  <c r="V51"/>
  <c r="V52"/>
  <c r="V53"/>
  <c r="V54"/>
  <c r="V55"/>
  <c r="V56"/>
  <c r="V57"/>
  <c r="V58"/>
  <c r="V59"/>
  <c r="V60"/>
  <c r="V61"/>
  <c r="V62"/>
  <c r="V63"/>
  <c r="V64"/>
  <c r="V67"/>
  <c r="F30" i="25" s="1"/>
  <c r="V8" i="26"/>
  <c r="V9"/>
  <c r="V10"/>
  <c r="V11"/>
  <c r="V12"/>
  <c r="V13"/>
  <c r="V14"/>
  <c r="V15"/>
  <c r="V16"/>
  <c r="V17"/>
  <c r="V19"/>
  <c r="V20"/>
  <c r="V21"/>
  <c r="V22"/>
  <c r="V23"/>
  <c r="V24"/>
  <c r="V25"/>
  <c r="V26"/>
  <c r="V27"/>
  <c r="V28"/>
  <c r="V29"/>
  <c r="V30"/>
  <c r="V18"/>
  <c r="V32"/>
  <c r="F27" i="25" s="1"/>
  <c r="V230" i="16"/>
  <c r="V231"/>
  <c r="V253" s="1"/>
  <c r="F26" i="25" s="1"/>
  <c r="G36" i="10" s="1"/>
  <c r="V232" i="16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2"/>
  <c r="F25" i="25" s="1"/>
  <c r="V73" i="16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6"/>
  <c r="F22" i="25" s="1"/>
  <c r="V164" i="16"/>
  <c r="V165"/>
  <c r="V189" s="1"/>
  <c r="F21" i="25" s="1"/>
  <c r="V166" i="16"/>
  <c r="V167"/>
  <c r="V168"/>
  <c r="V169"/>
  <c r="V171"/>
  <c r="V172"/>
  <c r="V173"/>
  <c r="V174"/>
  <c r="V175"/>
  <c r="V177"/>
  <c r="V178"/>
  <c r="V179"/>
  <c r="V180"/>
  <c r="V181"/>
  <c r="V182"/>
  <c r="V183"/>
  <c r="V184"/>
  <c r="V187"/>
  <c r="V170"/>
  <c r="V176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6"/>
  <c r="F20" i="25" s="1"/>
  <c r="V103" i="16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6"/>
  <c r="F19" i="25" s="1"/>
  <c r="V57" i="16"/>
  <c r="V58"/>
  <c r="V59"/>
  <c r="V60"/>
  <c r="V61"/>
  <c r="V38"/>
  <c r="V39"/>
  <c r="V40"/>
  <c r="V41"/>
  <c r="V42"/>
  <c r="V43"/>
  <c r="V44"/>
  <c r="V45"/>
  <c r="V47"/>
  <c r="V48"/>
  <c r="V49"/>
  <c r="V50"/>
  <c r="V51"/>
  <c r="V53"/>
  <c r="V54"/>
  <c r="V55"/>
  <c r="V56"/>
  <c r="V46"/>
  <c r="V52"/>
  <c r="V63"/>
  <c r="F18" i="25" s="1"/>
  <c r="V7" i="16"/>
  <c r="V8"/>
  <c r="V30" s="1"/>
  <c r="F17" i="25" s="1"/>
  <c r="G21" i="10" s="1"/>
  <c r="V9" i="16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80" i="17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3"/>
  <c r="F14" i="25" s="1"/>
  <c r="V250" i="17"/>
  <c r="V251"/>
  <c r="V273" s="1"/>
  <c r="F13" i="25" s="1"/>
  <c r="V252" i="17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25"/>
  <c r="V226"/>
  <c r="V227"/>
  <c r="V228"/>
  <c r="V229"/>
  <c r="V230"/>
  <c r="V231"/>
  <c r="V232"/>
  <c r="V233"/>
  <c r="V234"/>
  <c r="V235"/>
  <c r="V236"/>
  <c r="V237"/>
  <c r="V238"/>
  <c r="V239"/>
  <c r="V218"/>
  <c r="V219"/>
  <c r="V221"/>
  <c r="V222"/>
  <c r="V223"/>
  <c r="V224"/>
  <c r="V241"/>
  <c r="F12" i="25" s="1"/>
  <c r="V187" i="17"/>
  <c r="V188"/>
  <c r="V210" s="1"/>
  <c r="F11" i="25" s="1"/>
  <c r="G13" i="10" s="1"/>
  <c r="V189" i="17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80"/>
  <c r="F10" i="25" s="1"/>
  <c r="V127" i="17"/>
  <c r="V128"/>
  <c r="V150" s="1"/>
  <c r="F9" i="25" s="1"/>
  <c r="G11" i="10" s="1"/>
  <c r="V129" i="17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20"/>
  <c r="F8" i="25" s="1"/>
  <c r="V67" i="17"/>
  <c r="V68"/>
  <c r="V90" s="1"/>
  <c r="F7" i="25" s="1"/>
  <c r="G9" i="10" s="1"/>
  <c r="V69" i="17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60"/>
  <c r="F6" i="25" s="1"/>
  <c r="V7" i="17"/>
  <c r="V8"/>
  <c r="V30" s="1"/>
  <c r="F5" i="25" s="1"/>
  <c r="V9" i="17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U42" i="26"/>
  <c r="U43"/>
  <c r="U44"/>
  <c r="U45"/>
  <c r="U46"/>
  <c r="U47"/>
  <c r="U48"/>
  <c r="U49"/>
  <c r="U51"/>
  <c r="U52"/>
  <c r="U53"/>
  <c r="U54"/>
  <c r="U55"/>
  <c r="U56"/>
  <c r="U57"/>
  <c r="U58"/>
  <c r="U59"/>
  <c r="U60"/>
  <c r="U61"/>
  <c r="U62"/>
  <c r="U63"/>
  <c r="U64"/>
  <c r="U67"/>
  <c r="E30" i="25" s="1"/>
  <c r="U8" i="26"/>
  <c r="U9"/>
  <c r="U10"/>
  <c r="U11"/>
  <c r="U12"/>
  <c r="U13"/>
  <c r="U14"/>
  <c r="U15"/>
  <c r="U16"/>
  <c r="U17"/>
  <c r="U19"/>
  <c r="U20"/>
  <c r="U21"/>
  <c r="U22"/>
  <c r="U23"/>
  <c r="U24"/>
  <c r="U25"/>
  <c r="U26"/>
  <c r="U27"/>
  <c r="U28"/>
  <c r="U29"/>
  <c r="U30"/>
  <c r="U18"/>
  <c r="U230" i="16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73"/>
  <c r="U96" s="1"/>
  <c r="E22" i="25" s="1"/>
  <c r="F32" i="10" s="1"/>
  <c r="U74" i="16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164"/>
  <c r="U165"/>
  <c r="U166"/>
  <c r="U167"/>
  <c r="U168"/>
  <c r="U169"/>
  <c r="U171"/>
  <c r="U172"/>
  <c r="U173"/>
  <c r="U174"/>
  <c r="U175"/>
  <c r="U177"/>
  <c r="U178"/>
  <c r="U179"/>
  <c r="U180"/>
  <c r="U181"/>
  <c r="U182"/>
  <c r="U183"/>
  <c r="U184"/>
  <c r="U187"/>
  <c r="U170"/>
  <c r="U176"/>
  <c r="U189"/>
  <c r="E21" i="25" s="1"/>
  <c r="U133" i="16"/>
  <c r="U134"/>
  <c r="U156" s="1"/>
  <c r="E20" i="25" s="1"/>
  <c r="F27" i="10" s="1"/>
  <c r="U135" i="16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6"/>
  <c r="E19" i="25" s="1"/>
  <c r="U57" i="16"/>
  <c r="U58"/>
  <c r="U59"/>
  <c r="U60"/>
  <c r="U61"/>
  <c r="U38"/>
  <c r="U63" s="1"/>
  <c r="E18" i="25" s="1"/>
  <c r="F22" i="10" s="1"/>
  <c r="U39" i="16"/>
  <c r="U40"/>
  <c r="U41"/>
  <c r="U42"/>
  <c r="U43"/>
  <c r="U44"/>
  <c r="U45"/>
  <c r="U47"/>
  <c r="U48"/>
  <c r="U49"/>
  <c r="U50"/>
  <c r="U51"/>
  <c r="U53"/>
  <c r="U54"/>
  <c r="U55"/>
  <c r="U56"/>
  <c r="U46"/>
  <c r="U52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30"/>
  <c r="E17" i="25" s="1"/>
  <c r="U280" i="17"/>
  <c r="U281"/>
  <c r="U303" s="1"/>
  <c r="E14" i="25" s="1"/>
  <c r="U282" i="17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3"/>
  <c r="E13" i="25" s="1"/>
  <c r="U225" i="17"/>
  <c r="U226"/>
  <c r="U227"/>
  <c r="U228"/>
  <c r="U229"/>
  <c r="U230"/>
  <c r="U231"/>
  <c r="U232"/>
  <c r="U233"/>
  <c r="U234"/>
  <c r="U235"/>
  <c r="U236"/>
  <c r="U237"/>
  <c r="U238"/>
  <c r="U239"/>
  <c r="U218"/>
  <c r="U219"/>
  <c r="U221"/>
  <c r="U222"/>
  <c r="U223"/>
  <c r="U224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M42" i="26"/>
  <c r="M43"/>
  <c r="M44"/>
  <c r="M45"/>
  <c r="M46"/>
  <c r="M47"/>
  <c r="M48"/>
  <c r="M49"/>
  <c r="M51"/>
  <c r="M52"/>
  <c r="M53"/>
  <c r="M54"/>
  <c r="M55"/>
  <c r="M56"/>
  <c r="M57"/>
  <c r="M58"/>
  <c r="M59"/>
  <c r="M60"/>
  <c r="M61"/>
  <c r="M62"/>
  <c r="M63"/>
  <c r="M64"/>
  <c r="M67"/>
  <c r="D30" i="25" s="1"/>
  <c r="M8" i="26"/>
  <c r="M9"/>
  <c r="M32" s="1"/>
  <c r="D27" i="25" s="1"/>
  <c r="I37" i="10" s="1"/>
  <c r="M10" i="26"/>
  <c r="M11"/>
  <c r="M12"/>
  <c r="M13"/>
  <c r="M14"/>
  <c r="M15"/>
  <c r="M16"/>
  <c r="M17"/>
  <c r="M19"/>
  <c r="M20"/>
  <c r="M21"/>
  <c r="M22"/>
  <c r="M23"/>
  <c r="M24"/>
  <c r="M25"/>
  <c r="M26"/>
  <c r="M27"/>
  <c r="M28"/>
  <c r="M29"/>
  <c r="M30"/>
  <c r="M230" i="16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3"/>
  <c r="D26" i="25" s="1"/>
  <c r="M199" i="16"/>
  <c r="M200"/>
  <c r="M222" s="1"/>
  <c r="D25" i="25" s="1"/>
  <c r="I35" i="10" s="1"/>
  <c r="M201" i="16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6"/>
  <c r="D22" i="25" s="1"/>
  <c r="M164" i="16"/>
  <c r="M165"/>
  <c r="M189" s="1"/>
  <c r="D21" i="25" s="1"/>
  <c r="M166" i="16"/>
  <c r="M167"/>
  <c r="M168"/>
  <c r="M169"/>
  <c r="M171"/>
  <c r="M172"/>
  <c r="M173"/>
  <c r="M174"/>
  <c r="M175"/>
  <c r="M177"/>
  <c r="M178"/>
  <c r="M179"/>
  <c r="M180"/>
  <c r="M181"/>
  <c r="M182"/>
  <c r="M183"/>
  <c r="M184"/>
  <c r="M185"/>
  <c r="M186"/>
  <c r="M187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6"/>
  <c r="D20" i="25" s="1"/>
  <c r="M103" i="16"/>
  <c r="M104"/>
  <c r="M126" s="1"/>
  <c r="D19" i="25" s="1"/>
  <c r="M105" i="16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57"/>
  <c r="M58"/>
  <c r="M59"/>
  <c r="M60"/>
  <c r="M61"/>
  <c r="M38"/>
  <c r="M39"/>
  <c r="M40"/>
  <c r="M41"/>
  <c r="M42"/>
  <c r="M43"/>
  <c r="M44"/>
  <c r="M45"/>
  <c r="M47"/>
  <c r="M48"/>
  <c r="M49"/>
  <c r="M50"/>
  <c r="M51"/>
  <c r="M53"/>
  <c r="M54"/>
  <c r="M55"/>
  <c r="M56"/>
  <c r="M63"/>
  <c r="D18" i="25" s="1"/>
  <c r="M7" i="16"/>
  <c r="M8"/>
  <c r="M30" s="1"/>
  <c r="D17" i="25" s="1"/>
  <c r="I21" i="10" s="1"/>
  <c r="M9" i="16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80" i="17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3"/>
  <c r="D14" i="25" s="1"/>
  <c r="M250" i="17"/>
  <c r="M251"/>
  <c r="M273" s="1"/>
  <c r="D13" i="25" s="1"/>
  <c r="I17" i="10" s="1"/>
  <c r="M252" i="17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25"/>
  <c r="M226"/>
  <c r="M227"/>
  <c r="M228"/>
  <c r="M229"/>
  <c r="M230"/>
  <c r="M231"/>
  <c r="M232"/>
  <c r="M233"/>
  <c r="M234"/>
  <c r="M235"/>
  <c r="M236"/>
  <c r="M237"/>
  <c r="M238"/>
  <c r="M239"/>
  <c r="M218"/>
  <c r="M219"/>
  <c r="M241" s="1"/>
  <c r="D12" i="25" s="1"/>
  <c r="I14" i="10" s="1"/>
  <c r="M221" i="17"/>
  <c r="M222"/>
  <c r="M223"/>
  <c r="M224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10"/>
  <c r="D11" i="25" s="1"/>
  <c r="M157" i="17"/>
  <c r="M158"/>
  <c r="M180" s="1"/>
  <c r="D10" i="25" s="1"/>
  <c r="I12" i="10" s="1"/>
  <c r="M159" i="17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50"/>
  <c r="D9" i="25" s="1"/>
  <c r="M97" i="17"/>
  <c r="M98"/>
  <c r="M120" s="1"/>
  <c r="D8" i="25" s="1"/>
  <c r="I10" i="10" s="1"/>
  <c r="M99" i="17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90"/>
  <c r="D7" i="25" s="1"/>
  <c r="M37" i="17"/>
  <c r="M38"/>
  <c r="M60" s="1"/>
  <c r="D6" i="25" s="1"/>
  <c r="I8" i="10" s="1"/>
  <c r="M39" i="17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30"/>
  <c r="D5" i="25" s="1"/>
  <c r="L42" i="26"/>
  <c r="L43"/>
  <c r="L67" s="1"/>
  <c r="C30" i="25" s="1"/>
  <c r="H42" i="10" s="1"/>
  <c r="L44" i="26"/>
  <c r="L45"/>
  <c r="L46"/>
  <c r="L47"/>
  <c r="L48"/>
  <c r="L49"/>
  <c r="L51"/>
  <c r="L52"/>
  <c r="L53"/>
  <c r="L54"/>
  <c r="L55"/>
  <c r="L56"/>
  <c r="L57"/>
  <c r="L58"/>
  <c r="L59"/>
  <c r="L60"/>
  <c r="L61"/>
  <c r="L62"/>
  <c r="L63"/>
  <c r="L64"/>
  <c r="L8"/>
  <c r="L9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32"/>
  <c r="C27" i="25" s="1"/>
  <c r="L230" i="16"/>
  <c r="L231"/>
  <c r="L253" s="1"/>
  <c r="C26" i="25" s="1"/>
  <c r="H36" i="10" s="1"/>
  <c r="L232" i="16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2"/>
  <c r="C25" i="25" s="1"/>
  <c r="L73" i="16"/>
  <c r="L74"/>
  <c r="L96" s="1"/>
  <c r="C22" i="25" s="1"/>
  <c r="H32" i="10" s="1"/>
  <c r="L75" i="16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164"/>
  <c r="L165"/>
  <c r="L166"/>
  <c r="L167"/>
  <c r="L168"/>
  <c r="L169"/>
  <c r="L171"/>
  <c r="L172"/>
  <c r="L173"/>
  <c r="L174"/>
  <c r="L175"/>
  <c r="L177"/>
  <c r="L178"/>
  <c r="L179"/>
  <c r="L180"/>
  <c r="L181"/>
  <c r="L182"/>
  <c r="L183"/>
  <c r="L184"/>
  <c r="L185"/>
  <c r="L186"/>
  <c r="L187"/>
  <c r="L189"/>
  <c r="C21" i="25" s="1"/>
  <c r="L133" i="16"/>
  <c r="L134"/>
  <c r="L156" s="1"/>
  <c r="C20" i="25" s="1"/>
  <c r="H27" i="10" s="1"/>
  <c r="L135" i="16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6"/>
  <c r="C19" i="25" s="1"/>
  <c r="L57" i="16"/>
  <c r="L58"/>
  <c r="L59"/>
  <c r="L60"/>
  <c r="L61"/>
  <c r="L38"/>
  <c r="L63" s="1"/>
  <c r="C18" i="25" s="1"/>
  <c r="H22" i="10" s="1"/>
  <c r="L39" i="16"/>
  <c r="L40"/>
  <c r="L41"/>
  <c r="L42"/>
  <c r="L43"/>
  <c r="L44"/>
  <c r="L45"/>
  <c r="L47"/>
  <c r="L48"/>
  <c r="L49"/>
  <c r="L50"/>
  <c r="L51"/>
  <c r="L53"/>
  <c r="L54"/>
  <c r="L55"/>
  <c r="L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30"/>
  <c r="C17" i="25" s="1"/>
  <c r="L280" i="17"/>
  <c r="L281"/>
  <c r="L303" s="1"/>
  <c r="C14" i="25" s="1"/>
  <c r="L282" i="17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3"/>
  <c r="C13" i="25" s="1"/>
  <c r="L225" i="17"/>
  <c r="L226"/>
  <c r="L227"/>
  <c r="L228"/>
  <c r="L229"/>
  <c r="L230"/>
  <c r="L231"/>
  <c r="L232"/>
  <c r="L233"/>
  <c r="L234"/>
  <c r="L235"/>
  <c r="L236"/>
  <c r="L237"/>
  <c r="L238"/>
  <c r="L239"/>
  <c r="L218"/>
  <c r="L219"/>
  <c r="L221"/>
  <c r="L222"/>
  <c r="L223"/>
  <c r="L224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B5" i="25"/>
  <c r="G17" i="10" s="1"/>
  <c r="B6" i="25"/>
  <c r="B7"/>
  <c r="B8"/>
  <c r="B9"/>
  <c r="B10"/>
  <c r="B11"/>
  <c r="B12"/>
  <c r="B13"/>
  <c r="B14"/>
  <c r="B17"/>
  <c r="B18"/>
  <c r="B19"/>
  <c r="B20"/>
  <c r="B21"/>
  <c r="B22"/>
  <c r="B25"/>
  <c r="B26"/>
  <c r="B27"/>
  <c r="B30"/>
  <c r="G41" i="10"/>
  <c r="G40"/>
  <c r="G34"/>
  <c r="G33"/>
  <c r="G28"/>
  <c r="G27"/>
  <c r="G26"/>
  <c r="G22"/>
  <c r="G20"/>
  <c r="G19"/>
  <c r="G18"/>
  <c r="F41"/>
  <c r="F40"/>
  <c r="F34"/>
  <c r="F33"/>
  <c r="F26"/>
  <c r="F20"/>
  <c r="F19"/>
  <c r="F18"/>
  <c r="H41"/>
  <c r="H40"/>
  <c r="H34"/>
  <c r="H33"/>
  <c r="H26"/>
  <c r="H20"/>
  <c r="H19"/>
  <c r="H18"/>
  <c r="V67" i="16"/>
  <c r="V68"/>
  <c r="V69"/>
  <c r="V70"/>
  <c r="V71"/>
  <c r="V72"/>
  <c r="U67"/>
  <c r="U68"/>
  <c r="U69"/>
  <c r="U70"/>
  <c r="U71"/>
  <c r="U72"/>
  <c r="V37"/>
  <c r="U37"/>
  <c r="V29"/>
  <c r="U29"/>
  <c r="V302" i="17"/>
  <c r="U302"/>
  <c r="V272"/>
  <c r="U272"/>
  <c r="V240"/>
  <c r="U240"/>
  <c r="V209"/>
  <c r="U209"/>
  <c r="V179"/>
  <c r="U179"/>
  <c r="V149"/>
  <c r="U149"/>
  <c r="V119"/>
  <c r="U119"/>
  <c r="V89"/>
  <c r="U89"/>
  <c r="V59"/>
  <c r="U59"/>
  <c r="V29"/>
  <c r="U29"/>
  <c r="D25" i="10"/>
  <c r="C25"/>
  <c r="D24"/>
  <c r="C24"/>
  <c r="D23"/>
  <c r="C23"/>
  <c r="D31"/>
  <c r="C31"/>
  <c r="D30"/>
  <c r="C30"/>
  <c r="D29"/>
  <c r="C29"/>
  <c r="D39"/>
  <c r="C39"/>
  <c r="D38"/>
  <c r="C38"/>
  <c r="D44"/>
  <c r="D43"/>
  <c r="C44"/>
  <c r="C43"/>
  <c r="D16"/>
  <c r="C16"/>
  <c r="D15"/>
  <c r="C15"/>
  <c r="A5"/>
  <c r="A1"/>
  <c r="B5"/>
  <c r="E42"/>
  <c r="E37"/>
  <c r="E36"/>
  <c r="E35"/>
  <c r="E28"/>
  <c r="E27"/>
  <c r="E26"/>
  <c r="E32"/>
  <c r="E22"/>
  <c r="E21"/>
  <c r="E18"/>
  <c r="E17"/>
  <c r="E14"/>
  <c r="E13"/>
  <c r="E12"/>
  <c r="E11"/>
  <c r="E10"/>
  <c r="E9"/>
  <c r="E8"/>
  <c r="E7"/>
  <c r="S175" i="16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G95"/>
  <c r="G94"/>
  <c r="J2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S61"/>
  <c r="S60"/>
  <c r="S59"/>
  <c r="S58"/>
  <c r="S57"/>
  <c r="S56"/>
  <c r="S55"/>
  <c r="S54"/>
  <c r="S53"/>
  <c r="S51"/>
  <c r="S50"/>
  <c r="S49"/>
  <c r="S48"/>
  <c r="S47"/>
  <c r="S52"/>
  <c r="S45"/>
  <c r="S44"/>
  <c r="S43"/>
  <c r="S42"/>
  <c r="S41"/>
  <c r="S40"/>
  <c r="S39"/>
  <c r="S38"/>
  <c r="G61"/>
  <c r="G60"/>
  <c r="G59"/>
  <c r="G58"/>
  <c r="G57"/>
  <c r="G56"/>
  <c r="G55"/>
  <c r="G54"/>
  <c r="G53"/>
  <c r="G51"/>
  <c r="G50"/>
  <c r="G49"/>
  <c r="G48"/>
  <c r="G47"/>
  <c r="G45"/>
  <c r="G44"/>
  <c r="G43"/>
  <c r="G42"/>
  <c r="G41"/>
  <c r="G40"/>
  <c r="G39"/>
  <c r="G38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S301" i="17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G302"/>
  <c r="G301"/>
  <c r="G300"/>
  <c r="G299"/>
  <c r="G298"/>
  <c r="G297"/>
  <c r="G296"/>
  <c r="G295"/>
  <c r="G294"/>
  <c r="G293"/>
  <c r="G292"/>
  <c r="G291"/>
  <c r="G290"/>
  <c r="G289"/>
  <c r="G288"/>
  <c r="G287"/>
  <c r="J2"/>
  <c r="G286"/>
  <c r="G285"/>
  <c r="G284"/>
  <c r="G283"/>
  <c r="G282"/>
  <c r="G281"/>
  <c r="G280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19"/>
  <c r="S218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19"/>
  <c r="G218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N8" i="10"/>
  <c r="N9"/>
  <c r="N10"/>
  <c r="N11"/>
  <c r="N12"/>
  <c r="N13"/>
  <c r="N14"/>
  <c r="N17"/>
  <c r="N18"/>
  <c r="N20"/>
  <c r="N21"/>
  <c r="N22"/>
  <c r="N26"/>
  <c r="N27"/>
  <c r="N28"/>
  <c r="N32"/>
  <c r="N34"/>
  <c r="N35"/>
  <c r="N36"/>
  <c r="N37"/>
  <c r="N41"/>
  <c r="N42"/>
  <c r="N7"/>
  <c r="S178" i="17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119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Q4" i="9"/>
  <c r="Q5"/>
  <c r="Q6"/>
  <c r="Q8"/>
  <c r="Q9"/>
  <c r="Q10"/>
  <c r="Q12"/>
  <c r="Q13"/>
  <c r="Q14"/>
  <c r="Q15"/>
  <c r="Q16"/>
  <c r="Q17"/>
  <c r="Q19"/>
  <c r="Q20"/>
  <c r="Q21"/>
  <c r="Q3"/>
  <c r="F5"/>
  <c r="P5" s="1"/>
  <c r="F4"/>
  <c r="P4" s="1"/>
  <c r="M3"/>
  <c r="G59" i="17"/>
  <c r="G58"/>
  <c r="G57"/>
  <c r="S56"/>
  <c r="G56" s="1"/>
  <c r="S55"/>
  <c r="G55" s="1"/>
  <c r="S54"/>
  <c r="G54" s="1"/>
  <c r="S53"/>
  <c r="G53" s="1"/>
  <c r="S52"/>
  <c r="G52" s="1"/>
  <c r="S51"/>
  <c r="G51" s="1"/>
  <c r="S50"/>
  <c r="G50" s="1"/>
  <c r="S49"/>
  <c r="G49" s="1"/>
  <c r="S48"/>
  <c r="G48" s="1"/>
  <c r="G47"/>
  <c r="S46"/>
  <c r="G46"/>
  <c r="S45"/>
  <c r="G45"/>
  <c r="S44"/>
  <c r="G44"/>
  <c r="S43"/>
  <c r="G43"/>
  <c r="S42"/>
  <c r="G42"/>
  <c r="S41"/>
  <c r="G41"/>
  <c r="G40"/>
  <c r="G39"/>
  <c r="G38"/>
  <c r="G37"/>
  <c r="G20"/>
  <c r="G21"/>
  <c r="G22"/>
  <c r="G23"/>
  <c r="G24"/>
  <c r="G25"/>
  <c r="G26"/>
  <c r="G27"/>
  <c r="G28"/>
  <c r="G29"/>
  <c r="G252" i="16"/>
  <c r="G251"/>
  <c r="G250"/>
  <c r="G249"/>
  <c r="G248"/>
  <c r="G247"/>
  <c r="G246"/>
  <c r="G245"/>
  <c r="G244"/>
  <c r="G243"/>
  <c r="G242"/>
  <c r="G241"/>
  <c r="G240"/>
  <c r="G239"/>
  <c r="G238"/>
  <c r="S237"/>
  <c r="G237" s="1"/>
  <c r="S236"/>
  <c r="G236" s="1"/>
  <c r="S235"/>
  <c r="G235" s="1"/>
  <c r="S234"/>
  <c r="G234"/>
  <c r="S233"/>
  <c r="G233"/>
  <c r="S232"/>
  <c r="G232" s="1"/>
  <c r="S231"/>
  <c r="G231"/>
  <c r="S230"/>
  <c r="G230"/>
  <c r="G221"/>
  <c r="G220"/>
  <c r="G219"/>
  <c r="G218"/>
  <c r="G217"/>
  <c r="G216"/>
  <c r="G215"/>
  <c r="G214"/>
  <c r="G213"/>
  <c r="G212"/>
  <c r="S211"/>
  <c r="G211" s="1"/>
  <c r="G210"/>
  <c r="S209"/>
  <c r="G209"/>
  <c r="S208"/>
  <c r="G208"/>
  <c r="S207"/>
  <c r="G207"/>
  <c r="S206"/>
  <c r="G206"/>
  <c r="S205"/>
  <c r="G205"/>
  <c r="S204"/>
  <c r="G204"/>
  <c r="S203"/>
  <c r="G203"/>
  <c r="S202"/>
  <c r="G202"/>
  <c r="S201"/>
  <c r="G201"/>
  <c r="S200"/>
  <c r="G200"/>
  <c r="S199"/>
  <c r="G199"/>
  <c r="G187"/>
  <c r="G186"/>
  <c r="G185"/>
  <c r="G184"/>
  <c r="S183"/>
  <c r="G183"/>
  <c r="S182"/>
  <c r="G182"/>
  <c r="S181"/>
  <c r="G181"/>
  <c r="G180"/>
  <c r="S179"/>
  <c r="G179"/>
  <c r="S178"/>
  <c r="G178"/>
  <c r="S177"/>
  <c r="G177"/>
  <c r="G175"/>
  <c r="S174"/>
  <c r="G174"/>
  <c r="S173"/>
  <c r="G173"/>
  <c r="S172"/>
  <c r="G172"/>
  <c r="S171"/>
  <c r="G171"/>
  <c r="S169"/>
  <c r="G169"/>
  <c r="S168"/>
  <c r="G168"/>
  <c r="G167"/>
  <c r="G166"/>
  <c r="G165"/>
  <c r="G164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62"/>
  <c r="G52"/>
  <c r="G46"/>
  <c r="G97" i="26"/>
  <c r="G96"/>
  <c r="G95"/>
  <c r="G94"/>
  <c r="G93"/>
  <c r="G92"/>
  <c r="G91"/>
  <c r="G90"/>
  <c r="G89"/>
  <c r="G88"/>
  <c r="G87"/>
  <c r="G86"/>
  <c r="G85"/>
  <c r="G84"/>
  <c r="G83"/>
  <c r="G82"/>
  <c r="S81"/>
  <c r="J2"/>
  <c r="G81"/>
  <c r="S80"/>
  <c r="G80"/>
  <c r="S79"/>
  <c r="G79"/>
  <c r="S78"/>
  <c r="G78"/>
  <c r="G77"/>
  <c r="S76"/>
  <c r="G76" s="1"/>
  <c r="S75"/>
  <c r="G75" s="1"/>
  <c r="G65"/>
  <c r="G64"/>
  <c r="G63"/>
  <c r="G62"/>
  <c r="G61"/>
  <c r="G60"/>
  <c r="G59"/>
  <c r="G58"/>
  <c r="G57"/>
  <c r="S56"/>
  <c r="G56"/>
  <c r="S55"/>
  <c r="G55"/>
  <c r="S54"/>
  <c r="G54"/>
  <c r="S53"/>
  <c r="G53"/>
  <c r="S52"/>
  <c r="G52"/>
  <c r="S51"/>
  <c r="G51"/>
  <c r="S49"/>
  <c r="G49"/>
  <c r="S48"/>
  <c r="G48"/>
  <c r="S47"/>
  <c r="G47"/>
  <c r="S46"/>
  <c r="G46"/>
  <c r="S45"/>
  <c r="G45"/>
  <c r="S44"/>
  <c r="G44"/>
  <c r="S43"/>
  <c r="G43"/>
  <c r="S42"/>
  <c r="G42"/>
  <c r="G30"/>
  <c r="G31"/>
  <c r="S22"/>
  <c r="G22"/>
  <c r="S23"/>
  <c r="G23"/>
  <c r="S24"/>
  <c r="G24"/>
  <c r="S25"/>
  <c r="G25"/>
  <c r="S26"/>
  <c r="G26"/>
  <c r="S27"/>
  <c r="G27"/>
  <c r="G28"/>
  <c r="G29"/>
  <c r="C5" i="15"/>
  <c r="E5"/>
  <c r="E6"/>
  <c r="E7"/>
  <c r="E8"/>
  <c r="E9"/>
  <c r="E10"/>
  <c r="E11"/>
  <c r="E12"/>
  <c r="E13"/>
  <c r="E14"/>
  <c r="E15"/>
  <c r="E16"/>
  <c r="E17"/>
  <c r="E18"/>
  <c r="E19"/>
  <c r="E20"/>
  <c r="C4" i="9"/>
  <c r="L4"/>
  <c r="M4"/>
  <c r="L5"/>
  <c r="M5"/>
  <c r="M6"/>
  <c r="M8"/>
  <c r="M9"/>
  <c r="M10"/>
  <c r="M12"/>
  <c r="M13"/>
  <c r="M14"/>
  <c r="M15"/>
  <c r="M16"/>
  <c r="M17"/>
  <c r="M19"/>
  <c r="M20"/>
  <c r="M21"/>
  <c r="N5" i="10"/>
  <c r="N6"/>
  <c r="J31" i="17"/>
  <c r="J7" i="10"/>
  <c r="J61" i="17"/>
  <c r="J8" i="10" s="1"/>
  <c r="J91" i="17"/>
  <c r="J9" i="10"/>
  <c r="J121" i="17"/>
  <c r="J10" i="10" s="1"/>
  <c r="J151" i="17"/>
  <c r="J11" i="10"/>
  <c r="J181" i="17"/>
  <c r="J12" i="10" s="1"/>
  <c r="J211" i="17"/>
  <c r="J13" i="10"/>
  <c r="J240" i="17"/>
  <c r="J14" i="10" s="1"/>
  <c r="J273" i="17"/>
  <c r="J17" i="10"/>
  <c r="I18"/>
  <c r="J303" i="17"/>
  <c r="J18" i="10" s="1"/>
  <c r="I19"/>
  <c r="I20"/>
  <c r="J31" i="16"/>
  <c r="J21" i="10"/>
  <c r="I22"/>
  <c r="J63" i="16"/>
  <c r="J22" i="10" s="1"/>
  <c r="I26"/>
  <c r="J127" i="16"/>
  <c r="J26" i="10"/>
  <c r="I27"/>
  <c r="J156" i="16"/>
  <c r="J27" i="10" s="1"/>
  <c r="I28"/>
  <c r="J189" i="16"/>
  <c r="J28" i="10"/>
  <c r="J96" i="16"/>
  <c r="J32" i="10" s="1"/>
  <c r="I33"/>
  <c r="I34"/>
  <c r="J222" i="16"/>
  <c r="J35" i="10"/>
  <c r="J253" i="16"/>
  <c r="J36" i="10" s="1"/>
  <c r="J32" i="26"/>
  <c r="J37" i="10"/>
  <c r="I40"/>
  <c r="I41"/>
  <c r="J66" i="26"/>
  <c r="J42" i="10" s="1"/>
  <c r="S7" i="17"/>
  <c r="G7" s="1"/>
  <c r="S8"/>
  <c r="G8"/>
  <c r="S9"/>
  <c r="G9" s="1"/>
  <c r="S10"/>
  <c r="G10" s="1"/>
  <c r="S11"/>
  <c r="G11" s="1"/>
  <c r="S12"/>
  <c r="G12" s="1"/>
  <c r="S13"/>
  <c r="G13"/>
  <c r="S14"/>
  <c r="G14" s="1"/>
  <c r="S15"/>
  <c r="G15" s="1"/>
  <c r="S16"/>
  <c r="G16" s="1"/>
  <c r="S17"/>
  <c r="G17" s="1"/>
  <c r="S18"/>
  <c r="G18" s="1"/>
  <c r="S19"/>
  <c r="G19"/>
  <c r="S20"/>
  <c r="S21"/>
  <c r="S22"/>
  <c r="S23"/>
  <c r="S24"/>
  <c r="S25"/>
  <c r="S26"/>
  <c r="S27"/>
  <c r="S28"/>
  <c r="S29"/>
  <c r="S30"/>
  <c r="S37"/>
  <c r="S38"/>
  <c r="S39"/>
  <c r="S40"/>
  <c r="S47"/>
  <c r="S57"/>
  <c r="S58"/>
  <c r="S59"/>
  <c r="S89"/>
  <c r="S149"/>
  <c r="S150"/>
  <c r="S179"/>
  <c r="S180"/>
  <c r="S209"/>
  <c r="S240"/>
  <c r="S241"/>
  <c r="S272"/>
  <c r="S273"/>
  <c r="S302"/>
  <c r="S303"/>
  <c r="S46" i="16"/>
  <c r="S125"/>
  <c r="S126"/>
  <c r="S155"/>
  <c r="S156"/>
  <c r="S164"/>
  <c r="S165"/>
  <c r="S166"/>
  <c r="S167"/>
  <c r="S180"/>
  <c r="S184"/>
  <c r="S185"/>
  <c r="S186"/>
  <c r="S187"/>
  <c r="S188"/>
  <c r="S198"/>
  <c r="S210"/>
  <c r="S212"/>
  <c r="S213"/>
  <c r="S214"/>
  <c r="S215"/>
  <c r="S216"/>
  <c r="S217"/>
  <c r="S218"/>
  <c r="S219"/>
  <c r="S220"/>
  <c r="S221"/>
  <c r="S238"/>
  <c r="S239"/>
  <c r="S240"/>
  <c r="S241"/>
  <c r="S242"/>
  <c r="S243"/>
  <c r="S244"/>
  <c r="S245"/>
  <c r="S246"/>
  <c r="S247"/>
  <c r="S248"/>
  <c r="S249"/>
  <c r="S250"/>
  <c r="S251"/>
  <c r="S252"/>
  <c r="S8" i="26"/>
  <c r="G8"/>
  <c r="G9"/>
  <c r="S9"/>
  <c r="S10"/>
  <c r="G10"/>
  <c r="S11"/>
  <c r="G11"/>
  <c r="S12"/>
  <c r="G12"/>
  <c r="S13"/>
  <c r="G13"/>
  <c r="S14"/>
  <c r="G14"/>
  <c r="S15"/>
  <c r="G15"/>
  <c r="S16"/>
  <c r="G16"/>
  <c r="S17"/>
  <c r="G17"/>
  <c r="S19"/>
  <c r="G19"/>
  <c r="S20"/>
  <c r="G20"/>
  <c r="S21"/>
  <c r="G21"/>
  <c r="S28"/>
  <c r="S29"/>
  <c r="S30"/>
  <c r="S31"/>
  <c r="S57"/>
  <c r="S58"/>
  <c r="S59"/>
  <c r="S60"/>
  <c r="S61"/>
  <c r="S62"/>
  <c r="S63"/>
  <c r="S64"/>
  <c r="S65"/>
  <c r="S77"/>
  <c r="S82"/>
  <c r="S83"/>
  <c r="S84"/>
  <c r="S85"/>
  <c r="S86"/>
  <c r="S87"/>
  <c r="S88"/>
  <c r="S89"/>
  <c r="S90"/>
  <c r="S91"/>
  <c r="S92"/>
  <c r="S93"/>
  <c r="S94"/>
  <c r="S95"/>
  <c r="S96"/>
  <c r="S97"/>
  <c r="S98"/>
  <c r="H17" i="10" l="1"/>
  <c r="H21"/>
  <c r="H28"/>
  <c r="H35"/>
  <c r="H37"/>
  <c r="I7"/>
  <c r="I9"/>
  <c r="I11"/>
  <c r="I13"/>
  <c r="I32"/>
  <c r="I36"/>
  <c r="I42"/>
  <c r="F17"/>
  <c r="F21"/>
  <c r="F28"/>
  <c r="F42"/>
  <c r="G8"/>
  <c r="G10"/>
  <c r="G12"/>
  <c r="G14"/>
  <c r="G32"/>
  <c r="G35"/>
  <c r="G37"/>
  <c r="G42"/>
  <c r="L30" i="17"/>
  <c r="C5" i="25" s="1"/>
  <c r="H7" i="10" s="1"/>
  <c r="L60" i="17"/>
  <c r="C6" i="25" s="1"/>
  <c r="H8" i="10" s="1"/>
  <c r="L120" i="17"/>
  <c r="C8" i="25" s="1"/>
  <c r="H10" i="10" s="1"/>
  <c r="L90" i="17"/>
  <c r="C7" i="25" s="1"/>
  <c r="H9" i="10" s="1"/>
  <c r="L150" i="17"/>
  <c r="C9" i="25" s="1"/>
  <c r="H11" i="10" s="1"/>
  <c r="L180" i="17"/>
  <c r="C10" i="25" s="1"/>
  <c r="H12" i="10" s="1"/>
  <c r="L210" i="17"/>
  <c r="C11" i="25" s="1"/>
  <c r="H13" i="10" s="1"/>
  <c r="L241" i="17"/>
  <c r="C12" i="25" s="1"/>
  <c r="H14" i="10" s="1"/>
  <c r="U30" i="17"/>
  <c r="E5" i="25" s="1"/>
  <c r="U60" i="17"/>
  <c r="E6" i="25" s="1"/>
  <c r="F8" i="10" s="1"/>
  <c r="U90" i="17"/>
  <c r="E7" i="25" s="1"/>
  <c r="F9" i="10" s="1"/>
  <c r="U120" i="17"/>
  <c r="E8" i="25" s="1"/>
  <c r="F10" i="10" s="1"/>
  <c r="U150" i="17"/>
  <c r="E9" i="25" s="1"/>
  <c r="F11" i="10" s="1"/>
  <c r="U180" i="17"/>
  <c r="E10" i="25" s="1"/>
  <c r="F12" i="10" s="1"/>
  <c r="U210" i="17"/>
  <c r="E11" i="25" s="1"/>
  <c r="F13" i="10" s="1"/>
  <c r="U241" i="17"/>
  <c r="E12" i="25" s="1"/>
  <c r="F14" i="10" s="1"/>
  <c r="U222" i="16"/>
  <c r="E25" i="25" s="1"/>
  <c r="F35" i="10" s="1"/>
  <c r="U253" i="16"/>
  <c r="E26" i="25" s="1"/>
  <c r="F36" i="10" s="1"/>
  <c r="U32" i="26"/>
  <c r="E27" i="25" s="1"/>
  <c r="F37" i="10" s="1"/>
  <c r="E33" i="25"/>
  <c r="F7" i="10"/>
  <c r="G7"/>
  <c r="F33" i="25"/>
</calcChain>
</file>

<file path=xl/sharedStrings.xml><?xml version="1.0" encoding="utf-8"?>
<sst xmlns="http://schemas.openxmlformats.org/spreadsheetml/2006/main" count="881" uniqueCount="229">
  <si>
    <t>Specific labour supply measures for older-workers</t>
  </si>
  <si>
    <t>Growth</t>
  </si>
  <si>
    <t>Labour market</t>
  </si>
  <si>
    <t>Product and capital market regulations</t>
  </si>
  <si>
    <t>Innovation and knowledge</t>
  </si>
  <si>
    <t>LP</t>
  </si>
  <si>
    <t>CI</t>
  </si>
  <si>
    <t>TFP</t>
  </si>
  <si>
    <t>LQ</t>
  </si>
  <si>
    <t>SWP</t>
  </si>
  <si>
    <t>Npop</t>
  </si>
  <si>
    <t>MI</t>
  </si>
  <si>
    <t>YP</t>
  </si>
  <si>
    <t>MP</t>
  </si>
  <si>
    <t>FP</t>
  </si>
  <si>
    <t>GDP</t>
  </si>
  <si>
    <t>Unempl</t>
  </si>
  <si>
    <t>HW</t>
  </si>
  <si>
    <t>GDP per capita</t>
  </si>
  <si>
    <t>Labour Productivity</t>
  </si>
  <si>
    <t xml:space="preserve">Capital Deepening </t>
  </si>
  <si>
    <t>Total Factor Productivity</t>
  </si>
  <si>
    <t>Share of Working age Population</t>
  </si>
  <si>
    <t xml:space="preserve">55-64 Participation </t>
  </si>
  <si>
    <t>Unemployment Rate</t>
  </si>
  <si>
    <t>Average Hours Worked</t>
  </si>
  <si>
    <t xml:space="preserve">Native Population </t>
  </si>
  <si>
    <t xml:space="preserve">Net Migration </t>
  </si>
  <si>
    <t xml:space="preserve">Youth Participation </t>
  </si>
  <si>
    <t>25-54 Male Participation</t>
  </si>
  <si>
    <t>25-54 Female Participation</t>
  </si>
  <si>
    <t>Macroeconomy</t>
  </si>
  <si>
    <t>Level</t>
  </si>
  <si>
    <t>Change</t>
  </si>
  <si>
    <t>OP</t>
  </si>
  <si>
    <t>Initial education (Labour quality)</t>
  </si>
  <si>
    <t>Macroeconomic background information</t>
  </si>
  <si>
    <t>Product market</t>
  </si>
  <si>
    <t xml:space="preserve">Level </t>
  </si>
  <si>
    <t>Macro</t>
  </si>
  <si>
    <t>Share of foreign population</t>
  </si>
  <si>
    <t>Fertility</t>
  </si>
  <si>
    <t>Active labour market policies</t>
  </si>
  <si>
    <t>Immigration and integration policies</t>
  </si>
  <si>
    <t>Specific labour supply measures for women</t>
  </si>
  <si>
    <t>Education and life long learning</t>
  </si>
  <si>
    <t>growth</t>
  </si>
  <si>
    <t xml:space="preserve">level </t>
  </si>
  <si>
    <t>Number of negative area</t>
  </si>
  <si>
    <t>Policy area</t>
  </si>
  <si>
    <t>Aggregate policy score</t>
  </si>
  <si>
    <t>Aggregate performance score</t>
  </si>
  <si>
    <t>Short name</t>
  </si>
  <si>
    <t>Full name</t>
  </si>
  <si>
    <t>ALMP</t>
  </si>
  <si>
    <t>MWP</t>
  </si>
  <si>
    <t>LABTAX</t>
  </si>
  <si>
    <t>JOBPROT</t>
  </si>
  <si>
    <t>WTO</t>
  </si>
  <si>
    <t>SLSWO</t>
  </si>
  <si>
    <t>SLSOLD</t>
  </si>
  <si>
    <t>WAGEBARG</t>
  </si>
  <si>
    <t>IMMIG</t>
  </si>
  <si>
    <t>LABMOB</t>
  </si>
  <si>
    <t xml:space="preserve">Product and capital market </t>
  </si>
  <si>
    <t>COMPET</t>
  </si>
  <si>
    <t>SECTOR</t>
  </si>
  <si>
    <t>ENTR</t>
  </si>
  <si>
    <t>STARTUP</t>
  </si>
  <si>
    <t>FINANCE</t>
  </si>
  <si>
    <t>OPEN</t>
  </si>
  <si>
    <t>RD</t>
  </si>
  <si>
    <t>EDUC</t>
  </si>
  <si>
    <t>SUSTAIN</t>
  </si>
  <si>
    <t>Orientation and sustainability of public finances</t>
  </si>
  <si>
    <t xml:space="preserve"> </t>
  </si>
  <si>
    <t>Aggregate score (based on the Narrow list)</t>
  </si>
  <si>
    <t>Not applicable</t>
  </si>
  <si>
    <t>not applicable</t>
  </si>
  <si>
    <t>s</t>
  </si>
  <si>
    <t>Labour market mismatch and labour mobility</t>
  </si>
  <si>
    <t>Demographic components</t>
  </si>
  <si>
    <t>Labour market components</t>
  </si>
  <si>
    <t>counting of negative performance</t>
  </si>
  <si>
    <t>Number of indicators in the narrow list</t>
  </si>
  <si>
    <t xml:space="preserve">GDP </t>
  </si>
  <si>
    <t>Business Dynamics - Start-up conditions</t>
  </si>
  <si>
    <t>Market integration - Openness to trade and investment</t>
  </si>
  <si>
    <t xml:space="preserve">Job protection and labour market segmentation/dualisation </t>
  </si>
  <si>
    <t>Business environment - Regulatory barriers to entrepreneurship</t>
  </si>
  <si>
    <t xml:space="preserve">Labour taxation to stimulate labour demand </t>
  </si>
  <si>
    <t>Labour taxation to stimulate labour demand</t>
  </si>
  <si>
    <t>Wage bargaining and wage-setting policies</t>
  </si>
  <si>
    <t>Competition policy framework</t>
  </si>
  <si>
    <t>Financial markets and access to finance</t>
  </si>
  <si>
    <t>Making work-pay: interplay of tax and benefit system</t>
  </si>
  <si>
    <t>Labour productivity components</t>
  </si>
  <si>
    <t>Initial education of labour (Labour quality)</t>
  </si>
  <si>
    <t>GDP per capita (level) / GDP (growth)</t>
  </si>
  <si>
    <t>Sector specific regulation (telecom, energy)</t>
  </si>
  <si>
    <t>R&amp;D and Innovation</t>
  </si>
  <si>
    <t>ICT</t>
  </si>
  <si>
    <t>Characteristics of indicator</t>
  </si>
  <si>
    <t>Results</t>
  </si>
  <si>
    <t>Type</t>
  </si>
  <si>
    <t>Time period</t>
  </si>
  <si>
    <t>Absolute</t>
  </si>
  <si>
    <t>2000-2006</t>
  </si>
  <si>
    <t>1999-2006</t>
  </si>
  <si>
    <t>1/8</t>
  </si>
  <si>
    <t>1999-2005</t>
  </si>
  <si>
    <t>2001-2005</t>
  </si>
  <si>
    <t>2003; 2006</t>
  </si>
  <si>
    <t>1999-2007</t>
  </si>
  <si>
    <t>2004-2006</t>
  </si>
  <si>
    <t>2005-2007</t>
  </si>
  <si>
    <t>2006-2007</t>
  </si>
  <si>
    <t>Copy-paste friendly format: DON'T CHANGE THE SIZE OF COLUMN IN EXCEL</t>
  </si>
  <si>
    <t>1999-2003</t>
  </si>
  <si>
    <t>2004-2007</t>
  </si>
  <si>
    <t>2003-2007</t>
  </si>
  <si>
    <t>2002-2007</t>
  </si>
  <si>
    <t>Energy</t>
  </si>
  <si>
    <t>Telecom</t>
  </si>
  <si>
    <t>Other</t>
  </si>
  <si>
    <t>Making work-pay: interplay of tax and benefit system***</t>
  </si>
  <si>
    <t>Active labour market policies**</t>
  </si>
  <si>
    <t>Labour taxation to stimulate labour demand ***</t>
  </si>
  <si>
    <t xml:space="preserve">Job protection and labour market segmentation/dualisation** </t>
  </si>
  <si>
    <t>Specific labour supply measures for women***</t>
  </si>
  <si>
    <t>Specific labour supply measures for older-workers***</t>
  </si>
  <si>
    <t>Wage bargaining and wage-setting policies**</t>
  </si>
  <si>
    <t>Immigration and integration policies***</t>
  </si>
  <si>
    <t>Labour market mismatch and labour mobility**</t>
  </si>
  <si>
    <t>Competition policy framework*</t>
  </si>
  <si>
    <t>Sector specific regulation (telecom, energy)**</t>
  </si>
  <si>
    <t>Business Dynamics - Start-up conditions***</t>
  </si>
  <si>
    <t>Market integration - Openness to trade and investment**</t>
  </si>
  <si>
    <t>Business environment - Regulatory barriers to entrepreneurship**</t>
  </si>
  <si>
    <t>R&amp;D and Innovation***</t>
  </si>
  <si>
    <t>ICT**</t>
  </si>
  <si>
    <t>Education and life long learning***</t>
  </si>
  <si>
    <t>Orientation and sustainability of public finances ***</t>
  </si>
  <si>
    <t>Qualification of aggregate score</t>
  </si>
  <si>
    <t>Country-specific information</t>
  </si>
  <si>
    <t>Recent reforms</t>
  </si>
  <si>
    <t>Benchmark issue</t>
  </si>
  <si>
    <t>Statistical issues</t>
  </si>
  <si>
    <t>Specific indicator</t>
  </si>
  <si>
    <t>Qualification</t>
  </si>
  <si>
    <t>Aggregation weights</t>
  </si>
  <si>
    <t>GDP decomposition scores</t>
  </si>
  <si>
    <t>↑</t>
  </si>
  <si>
    <t>=</t>
  </si>
  <si>
    <t>↓</t>
  </si>
  <si>
    <t>Ecart type</t>
  </si>
  <si>
    <t>EU15 means</t>
  </si>
  <si>
    <t>direction of performance</t>
  </si>
  <si>
    <t>Policies increasing working time</t>
  </si>
  <si>
    <t>Policies increasing working time***</t>
  </si>
  <si>
    <t>I</t>
  </si>
  <si>
    <t>II</t>
  </si>
  <si>
    <t>III</t>
  </si>
  <si>
    <t>Overall assessment</t>
  </si>
  <si>
    <t>Table 1: Relative performance of GDP components vis-àvis the EU15 both in level and growth (scores)</t>
  </si>
  <si>
    <t xml:space="preserve">Overall assessment </t>
  </si>
  <si>
    <t>Absolute contribution to annual growth</t>
  </si>
  <si>
    <t xml:space="preserve">Share of foreign population / Net Migration </t>
  </si>
  <si>
    <t>Fertility / Native Population</t>
  </si>
  <si>
    <t>Threshold</t>
  </si>
  <si>
    <t>Competition - efficiency</t>
  </si>
  <si>
    <t>2000-2007</t>
  </si>
  <si>
    <t>Average</t>
  </si>
  <si>
    <t>Qualifications</t>
  </si>
  <si>
    <t>Sub aggregate I</t>
  </si>
  <si>
    <t>Sub aggregate II</t>
  </si>
  <si>
    <t>Wage moderation</t>
  </si>
  <si>
    <t>Wage differentiation</t>
  </si>
  <si>
    <t>2005-2008</t>
  </si>
  <si>
    <t>1999-2008</t>
  </si>
  <si>
    <t>2004-2008</t>
  </si>
  <si>
    <t>2003-2008</t>
  </si>
  <si>
    <t>2002-2008</t>
  </si>
  <si>
    <t>Competition on financial retail markets</t>
  </si>
  <si>
    <t>Financial market integration</t>
  </si>
  <si>
    <t>Education</t>
  </si>
  <si>
    <t>Life-Long Learning</t>
  </si>
  <si>
    <t>Consolidation of public finance</t>
  </si>
  <si>
    <t>Sustainability</t>
  </si>
  <si>
    <t>MACRO</t>
  </si>
  <si>
    <t>LS</t>
  </si>
  <si>
    <t>Labour supply</t>
  </si>
  <si>
    <t>2000-2008</t>
  </si>
  <si>
    <t>2001-2008</t>
  </si>
  <si>
    <t>2003;2008</t>
  </si>
  <si>
    <t>2005;2007</t>
  </si>
  <si>
    <t>19999-2008</t>
  </si>
  <si>
    <t>2000-2009</t>
  </si>
  <si>
    <t>2003; 2008</t>
  </si>
  <si>
    <t>2001-2006</t>
  </si>
  <si>
    <t>1999-2009</t>
  </si>
  <si>
    <t>2004-2009</t>
  </si>
  <si>
    <t>2005-2009</t>
  </si>
  <si>
    <t>2003-2009</t>
  </si>
  <si>
    <t>2003; 2005</t>
  </si>
  <si>
    <t>2004;2006</t>
  </si>
  <si>
    <t>2002-2009</t>
  </si>
  <si>
    <t>2006-2008</t>
  </si>
  <si>
    <t>not aplicable</t>
  </si>
  <si>
    <t>Indicator-based assessment (LAF)</t>
  </si>
  <si>
    <t>Sub-aggregate I: telecommunications</t>
  </si>
  <si>
    <t>Sub-aggregate II: energy</t>
  </si>
  <si>
    <t xml:space="preserve">Sub-aggregate III: others </t>
  </si>
  <si>
    <t>Sub-aggregate I: competition-efficiency</t>
  </si>
  <si>
    <t>Sub-aggregate II: financial market integration</t>
  </si>
  <si>
    <t>Sub-aggregate III: Competition on financial retail markets</t>
  </si>
  <si>
    <t>Financial markets and access to finance*</t>
  </si>
  <si>
    <t>Sub-aggregate I: education</t>
  </si>
  <si>
    <t>Sub-aggregate II: life-long-learning</t>
  </si>
  <si>
    <t>Sub-aggregate I: consolidation of pf</t>
  </si>
  <si>
    <t>Sub-aggregate II: sustainability</t>
  </si>
  <si>
    <t>benchmark</t>
  </si>
  <si>
    <t>Number of indicators below or equal than  -15</t>
  </si>
  <si>
    <t>counting of negative performance -15</t>
  </si>
  <si>
    <t>counting of negative performance -4</t>
  </si>
  <si>
    <t>Number of indicators from the Narrow list below or equal than  -4</t>
  </si>
  <si>
    <t>Growth decomposition 2001-2008</t>
  </si>
  <si>
    <t>Relative growth gap vis-à-vis EU15 2001-2008</t>
  </si>
  <si>
    <t>Relative growth gap vis-à-vis benchmark 2001-2008</t>
  </si>
</sst>
</file>

<file path=xl/styles.xml><?xml version="1.0" encoding="utf-8"?>
<styleSheet xmlns="http://schemas.openxmlformats.org/spreadsheetml/2006/main">
  <numFmts count="1">
    <numFmt numFmtId="180" formatCode="0.0"/>
  </numFmts>
  <fonts count="33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8"/>
      <name val="Arial"/>
      <family val="2"/>
    </font>
    <font>
      <sz val="10"/>
      <name val="Arial"/>
    </font>
    <font>
      <sz val="10"/>
      <name val="Arial"/>
    </font>
    <font>
      <b/>
      <sz val="8"/>
      <name val="Arial"/>
    </font>
    <font>
      <b/>
      <i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</font>
    <font>
      <b/>
      <sz val="10"/>
      <color indexed="10"/>
      <name val="Arial"/>
      <family val="2"/>
    </font>
    <font>
      <i/>
      <sz val="8"/>
      <name val="Arial"/>
      <family val="2"/>
    </font>
    <font>
      <i/>
      <sz val="8"/>
      <name val="Times New Roman"/>
      <family val="1"/>
    </font>
    <font>
      <i/>
      <sz val="8"/>
      <name val="Arial"/>
    </font>
    <font>
      <sz val="9"/>
      <color indexed="10"/>
      <name val="Arial"/>
      <family val="2"/>
    </font>
    <font>
      <i/>
      <sz val="10"/>
      <name val="Times New Roman"/>
      <family val="1"/>
    </font>
    <font>
      <i/>
      <sz val="10"/>
      <name val="Arial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wrapText="1"/>
    </xf>
  </cellStyleXfs>
  <cellXfs count="523"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" fontId="0" fillId="0" borderId="0" xfId="0" applyNumberFormat="1" applyBorder="1" applyAlignment="1"/>
    <xf numFmtId="1" fontId="2" fillId="0" borderId="0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0" fillId="0" borderId="0" xfId="0" applyNumberFormat="1" applyAlignment="1"/>
    <xf numFmtId="0" fontId="0" fillId="2" borderId="0" xfId="0" applyFill="1" applyAlignment="1"/>
    <xf numFmtId="1" fontId="9" fillId="0" borderId="5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6" fillId="0" borderId="6" xfId="0" applyFont="1" applyFill="1" applyBorder="1" applyAlignment="1">
      <alignment vertical="top"/>
    </xf>
    <xf numFmtId="9" fontId="0" fillId="0" borderId="0" xfId="0" applyNumberFormat="1" applyFill="1" applyAlignment="1"/>
    <xf numFmtId="0" fontId="11" fillId="0" borderId="0" xfId="0" applyFont="1" applyFill="1" applyAlignment="1"/>
    <xf numFmtId="1" fontId="5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1" fontId="4" fillId="0" borderId="6" xfId="0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2" fillId="0" borderId="10" xfId="0" applyFont="1" applyBorder="1" applyAlignment="1"/>
    <xf numFmtId="1" fontId="4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0" fontId="2" fillId="0" borderId="0" xfId="0" applyFont="1" applyAlignment="1"/>
    <xf numFmtId="2" fontId="0" fillId="0" borderId="0" xfId="0" applyNumberFormat="1" applyFill="1" applyAlignment="1"/>
    <xf numFmtId="1" fontId="5" fillId="0" borderId="2" xfId="0" applyNumberFormat="1" applyFont="1" applyBorder="1" applyAlignment="1">
      <alignment horizontal="center"/>
    </xf>
    <xf numFmtId="1" fontId="0" fillId="3" borderId="0" xfId="0" applyNumberFormat="1" applyFill="1" applyAlignment="1"/>
    <xf numFmtId="0" fontId="2" fillId="0" borderId="6" xfId="0" applyFont="1" applyBorder="1" applyAlignment="1"/>
    <xf numFmtId="0" fontId="0" fillId="0" borderId="0" xfId="0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19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Border="1" applyAlignment="1"/>
    <xf numFmtId="1" fontId="15" fillId="0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" fontId="5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/>
    <xf numFmtId="0" fontId="0" fillId="0" borderId="7" xfId="0" applyBorder="1" applyAlignment="1"/>
    <xf numFmtId="1" fontId="5" fillId="0" borderId="15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4" fillId="0" borderId="6" xfId="0" applyFont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/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0" fillId="0" borderId="6" xfId="0" applyNumberFormat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12" fontId="18" fillId="0" borderId="0" xfId="0" applyNumberFormat="1" applyFont="1" applyFill="1" applyAlignment="1">
      <alignment vertical="center"/>
    </xf>
    <xf numFmtId="0" fontId="24" fillId="4" borderId="1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/>
    </xf>
    <xf numFmtId="12" fontId="18" fillId="0" borderId="0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2" fontId="11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2" fontId="15" fillId="0" borderId="0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2" fontId="18" fillId="0" borderId="0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24" fillId="4" borderId="0" xfId="0" applyNumberFormat="1" applyFont="1" applyFill="1" applyBorder="1" applyAlignment="1">
      <alignment horizontal="center" vertical="center"/>
    </xf>
    <xf numFmtId="12" fontId="24" fillId="4" borderId="0" xfId="0" applyNumberFormat="1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2" fontId="24" fillId="0" borderId="0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1" fontId="14" fillId="0" borderId="10" xfId="0" quotePrefix="1" applyNumberFormat="1" applyFont="1" applyFill="1" applyBorder="1" applyAlignment="1">
      <alignment horizontal="center" vertical="center"/>
    </xf>
    <xf numFmtId="1" fontId="14" fillId="0" borderId="20" xfId="0" applyNumberFormat="1" applyFont="1" applyFill="1" applyBorder="1" applyAlignment="1">
      <alignment horizontal="center" vertical="center"/>
    </xf>
    <xf numFmtId="12" fontId="14" fillId="0" borderId="2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1" fontId="14" fillId="4" borderId="6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center" vertical="center"/>
    </xf>
    <xf numFmtId="12" fontId="14" fillId="4" borderId="0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2" fontId="14" fillId="0" borderId="0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/>
    </xf>
    <xf numFmtId="1" fontId="24" fillId="4" borderId="2" xfId="0" applyNumberFormat="1" applyFont="1" applyFill="1" applyBorder="1" applyAlignment="1">
      <alignment horizontal="center" vertical="center"/>
    </xf>
    <xf numFmtId="1" fontId="14" fillId="4" borderId="1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/>
    </xf>
    <xf numFmtId="1" fontId="14" fillId="0" borderId="6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24" fillId="0" borderId="2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1" fontId="15" fillId="4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12" fontId="14" fillId="0" borderId="17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1" fontId="14" fillId="4" borderId="20" xfId="0" applyNumberFormat="1" applyFont="1" applyFill="1" applyBorder="1" applyAlignment="1">
      <alignment horizontal="center" vertical="center"/>
    </xf>
    <xf numFmtId="12" fontId="14" fillId="4" borderId="20" xfId="0" applyNumberFormat="1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center" vertical="center"/>
    </xf>
    <xf numFmtId="12" fontId="14" fillId="0" borderId="12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2" fontId="14" fillId="4" borderId="17" xfId="0" applyNumberFormat="1" applyFont="1" applyFill="1" applyBorder="1" applyAlignment="1">
      <alignment horizontal="center" vertical="center"/>
    </xf>
    <xf numFmtId="12" fontId="14" fillId="4" borderId="2" xfId="0" applyNumberFormat="1" applyFont="1" applyFill="1" applyBorder="1" applyAlignment="1">
      <alignment horizontal="center" vertical="center"/>
    </xf>
    <xf numFmtId="12" fontId="14" fillId="0" borderId="2" xfId="0" applyNumberFormat="1" applyFont="1" applyFill="1" applyBorder="1" applyAlignment="1">
      <alignment horizontal="center" vertical="center"/>
    </xf>
    <xf numFmtId="12" fontId="14" fillId="0" borderId="15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4" borderId="6" xfId="0" applyFont="1" applyFill="1" applyBorder="1" applyAlignment="1">
      <alignment vertical="center" wrapText="1"/>
    </xf>
    <xf numFmtId="1" fontId="24" fillId="0" borderId="20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1" fontId="24" fillId="0" borderId="12" xfId="0" applyNumberFormat="1" applyFont="1" applyFill="1" applyBorder="1" applyAlignment="1">
      <alignment horizontal="center" vertical="center"/>
    </xf>
    <xf numFmtId="1" fontId="24" fillId="0" borderId="15" xfId="0" applyNumberFormat="1" applyFont="1" applyFill="1" applyBorder="1" applyAlignment="1">
      <alignment horizontal="center" vertical="center"/>
    </xf>
    <xf numFmtId="12" fontId="24" fillId="0" borderId="17" xfId="0" applyNumberFormat="1" applyFont="1" applyFill="1" applyBorder="1" applyAlignment="1">
      <alignment horizontal="center" vertical="center"/>
    </xf>
    <xf numFmtId="12" fontId="24" fillId="0" borderId="2" xfId="0" applyNumberFormat="1" applyFont="1" applyFill="1" applyBorder="1" applyAlignment="1">
      <alignment horizontal="center" vertical="center"/>
    </xf>
    <xf numFmtId="12" fontId="24" fillId="4" borderId="2" xfId="0" applyNumberFormat="1" applyFont="1" applyFill="1" applyBorder="1" applyAlignment="1">
      <alignment horizontal="center" vertical="center"/>
    </xf>
    <xf numFmtId="12" fontId="24" fillId="0" borderId="15" xfId="0" applyNumberFormat="1" applyFont="1" applyFill="1" applyBorder="1" applyAlignment="1">
      <alignment horizontal="center" vertical="center"/>
    </xf>
    <xf numFmtId="1" fontId="14" fillId="4" borderId="10" xfId="0" quotePrefix="1" applyNumberFormat="1" applyFont="1" applyFill="1" applyBorder="1" applyAlignment="1">
      <alignment horizontal="center" vertical="center"/>
    </xf>
    <xf numFmtId="12" fontId="18" fillId="0" borderId="0" xfId="0" applyNumberFormat="1" applyFont="1" applyFill="1" applyAlignment="1">
      <alignment horizontal="center"/>
    </xf>
    <xf numFmtId="12" fontId="24" fillId="0" borderId="2" xfId="0" applyNumberFormat="1" applyFont="1" applyFill="1" applyBorder="1" applyAlignment="1">
      <alignment horizontal="center"/>
    </xf>
    <xf numFmtId="12" fontId="24" fillId="0" borderId="0" xfId="0" applyNumberFormat="1" applyFont="1" applyFill="1" applyBorder="1" applyAlignment="1">
      <alignment horizontal="center"/>
    </xf>
    <xf numFmtId="12" fontId="14" fillId="0" borderId="0" xfId="0" applyNumberFormat="1" applyFont="1" applyFill="1" applyBorder="1" applyAlignment="1">
      <alignment horizontal="center"/>
    </xf>
    <xf numFmtId="12" fontId="15" fillId="0" borderId="0" xfId="0" applyNumberFormat="1" applyFont="1" applyFill="1" applyBorder="1" applyAlignment="1">
      <alignment horizontal="center"/>
    </xf>
    <xf numFmtId="12" fontId="15" fillId="0" borderId="0" xfId="0" applyNumberFormat="1" applyFont="1" applyFill="1" applyAlignment="1"/>
    <xf numFmtId="1" fontId="14" fillId="4" borderId="6" xfId="0" quotePrefix="1" applyNumberFormat="1" applyFont="1" applyFill="1" applyBorder="1" applyAlignment="1">
      <alignment horizontal="center" vertical="center"/>
    </xf>
    <xf numFmtId="1" fontId="14" fillId="0" borderId="6" xfId="0" quotePrefix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/>
    <xf numFmtId="0" fontId="0" fillId="0" borderId="12" xfId="0" applyBorder="1" applyAlignment="1">
      <alignment horizontal="center" vertical="center"/>
    </xf>
    <xf numFmtId="12" fontId="25" fillId="0" borderId="0" xfId="0" applyNumberFormat="1" applyFont="1" applyFill="1" applyAlignment="1">
      <alignment vertical="center"/>
    </xf>
    <xf numFmtId="1" fontId="2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12" fontId="14" fillId="0" borderId="12" xfId="0" applyNumberFormat="1" applyFont="1" applyFill="1" applyBorder="1" applyAlignment="1">
      <alignment horizontal="center"/>
    </xf>
    <xf numFmtId="1" fontId="18" fillId="0" borderId="12" xfId="0" applyNumberFormat="1" applyFont="1" applyFill="1" applyBorder="1" applyAlignment="1">
      <alignment horizontal="center"/>
    </xf>
    <xf numFmtId="12" fontId="18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/>
    <xf numFmtId="0" fontId="14" fillId="0" borderId="1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25" fillId="0" borderId="0" xfId="0" applyFont="1" applyAlignment="1"/>
    <xf numFmtId="0" fontId="14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12" fontId="14" fillId="0" borderId="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wrapText="1"/>
    </xf>
    <xf numFmtId="0" fontId="4" fillId="0" borderId="19" xfId="0" applyFont="1" applyBorder="1" applyAlignment="1">
      <alignment vertical="top"/>
    </xf>
    <xf numFmtId="0" fontId="6" fillId="0" borderId="13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4" xfId="0" applyFont="1" applyBorder="1" applyAlignment="1"/>
    <xf numFmtId="0" fontId="16" fillId="0" borderId="13" xfId="0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/>
    </xf>
    <xf numFmtId="0" fontId="16" fillId="0" borderId="13" xfId="0" quotePrefix="1" applyFont="1" applyBorder="1" applyAlignment="1">
      <alignment horizontal="center" wrapText="1"/>
    </xf>
    <xf numFmtId="0" fontId="12" fillId="0" borderId="13" xfId="0" quotePrefix="1" applyFont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2" fontId="24" fillId="4" borderId="17" xfId="0" applyNumberFormat="1" applyFont="1" applyFill="1" applyBorder="1" applyAlignment="1">
      <alignment horizontal="center" vertical="center"/>
    </xf>
    <xf numFmtId="1" fontId="24" fillId="4" borderId="20" xfId="0" applyNumberFormat="1" applyFont="1" applyFill="1" applyBorder="1" applyAlignment="1">
      <alignment horizontal="center" vertical="center"/>
    </xf>
    <xf numFmtId="1" fontId="24" fillId="4" borderId="1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22" fillId="5" borderId="21" xfId="0" applyFont="1" applyFill="1" applyBorder="1" applyAlignment="1">
      <alignment vertical="center" wrapText="1"/>
    </xf>
    <xf numFmtId="1" fontId="22" fillId="0" borderId="23" xfId="0" applyNumberFormat="1" applyFont="1" applyFill="1" applyBorder="1" applyAlignment="1">
      <alignment horizontal="center" vertical="center"/>
    </xf>
    <xf numFmtId="12" fontId="22" fillId="0" borderId="23" xfId="0" applyNumberFormat="1" applyFont="1" applyFill="1" applyBorder="1" applyAlignment="1">
      <alignment horizontal="center" vertical="center"/>
    </xf>
    <xf numFmtId="1" fontId="22" fillId="5" borderId="23" xfId="0" applyNumberFormat="1" applyFont="1" applyFill="1" applyBorder="1" applyAlignment="1">
      <alignment horizontal="center" vertical="center"/>
    </xf>
    <xf numFmtId="1" fontId="22" fillId="5" borderId="2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80" fontId="9" fillId="0" borderId="25" xfId="0" applyNumberFormat="1" applyFont="1" applyBorder="1" applyAlignment="1">
      <alignment horizontal="center"/>
    </xf>
    <xf numFmtId="180" fontId="9" fillId="0" borderId="26" xfId="0" applyNumberFormat="1" applyFont="1" applyBorder="1" applyAlignment="1">
      <alignment horizontal="center"/>
    </xf>
    <xf numFmtId="180" fontId="0" fillId="0" borderId="0" xfId="0" applyNumberFormat="1" applyAlignment="1"/>
    <xf numFmtId="0" fontId="11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/>
    </xf>
    <xf numFmtId="1" fontId="13" fillId="5" borderId="16" xfId="0" applyNumberFormat="1" applyFont="1" applyFill="1" applyBorder="1" applyAlignment="1">
      <alignment horizontal="center" vertical="center"/>
    </xf>
    <xf numFmtId="1" fontId="13" fillId="5" borderId="12" xfId="0" applyNumberFormat="1" applyFont="1" applyFill="1" applyBorder="1" applyAlignment="1">
      <alignment horizontal="center" vertical="center"/>
    </xf>
    <xf numFmtId="1" fontId="13" fillId="5" borderId="12" xfId="0" applyNumberFormat="1" applyFont="1" applyFill="1" applyBorder="1" applyAlignment="1">
      <alignment horizontal="left" vertical="center"/>
    </xf>
    <xf numFmtId="1" fontId="3" fillId="0" borderId="15" xfId="0" applyNumberFormat="1" applyFont="1" applyFill="1" applyBorder="1" applyAlignment="1">
      <alignment vertical="center"/>
    </xf>
    <xf numFmtId="0" fontId="3" fillId="3" borderId="10" xfId="0" applyFont="1" applyFill="1" applyBorder="1" applyAlignment="1"/>
    <xf numFmtId="0" fontId="3" fillId="3" borderId="20" xfId="0" applyFont="1" applyFill="1" applyBorder="1" applyAlignment="1"/>
    <xf numFmtId="0" fontId="3" fillId="0" borderId="17" xfId="0" applyFont="1" applyFill="1" applyBorder="1" applyAlignment="1"/>
    <xf numFmtId="0" fontId="3" fillId="3" borderId="6" xfId="0" applyFont="1" applyFill="1" applyBorder="1" applyAlignment="1"/>
    <xf numFmtId="0" fontId="3" fillId="3" borderId="0" xfId="0" applyFont="1" applyFill="1" applyBorder="1" applyAlignment="1"/>
    <xf numFmtId="1" fontId="7" fillId="3" borderId="6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/>
    <xf numFmtId="1" fontId="7" fillId="4" borderId="10" xfId="0" applyNumberFormat="1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left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vertical="center"/>
    </xf>
    <xf numFmtId="0" fontId="3" fillId="2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3" fillId="2" borderId="0" xfId="0" quotePrefix="1" applyFont="1" applyFill="1" applyAlignment="1">
      <alignment wrapText="1"/>
    </xf>
    <xf numFmtId="0" fontId="26" fillId="0" borderId="0" xfId="0" applyFont="1" applyFill="1" applyAlignment="1"/>
    <xf numFmtId="0" fontId="3" fillId="0" borderId="12" xfId="0" applyFont="1" applyBorder="1" applyAlignment="1"/>
    <xf numFmtId="1" fontId="1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Alignment="1"/>
    <xf numFmtId="0" fontId="13" fillId="0" borderId="2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7" fillId="0" borderId="16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vertical="top" wrapText="1"/>
    </xf>
    <xf numFmtId="1" fontId="3" fillId="0" borderId="2" xfId="0" applyNumberFormat="1" applyFont="1" applyFill="1" applyBorder="1" applyAlignment="1"/>
    <xf numFmtId="1" fontId="7" fillId="0" borderId="0" xfId="0" applyNumberFormat="1" applyFont="1" applyFill="1" applyBorder="1" applyAlignment="1"/>
    <xf numFmtId="0" fontId="26" fillId="0" borderId="0" xfId="0" applyFont="1" applyFill="1" applyBorder="1" applyAlignment="1"/>
    <xf numFmtId="0" fontId="3" fillId="0" borderId="0" xfId="0" applyFont="1" applyBorder="1" applyAlignment="1"/>
    <xf numFmtId="1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1" fontId="3" fillId="4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/>
    <xf numFmtId="0" fontId="12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12" fontId="1" fillId="0" borderId="0" xfId="0" applyNumberFormat="1" applyFont="1" applyFill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/>
    </xf>
    <xf numFmtId="12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" fontId="5" fillId="0" borderId="29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4" xfId="0" applyFont="1" applyBorder="1" applyAlignment="1"/>
    <xf numFmtId="0" fontId="5" fillId="0" borderId="0" xfId="0" applyFont="1" applyFill="1" applyAlignment="1"/>
    <xf numFmtId="180" fontId="5" fillId="0" borderId="3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3" xfId="0" applyFont="1" applyBorder="1" applyAlignment="1"/>
    <xf numFmtId="180" fontId="5" fillId="0" borderId="26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9" fontId="0" fillId="0" borderId="0" xfId="0" applyNumberFormat="1" applyAlignment="1"/>
    <xf numFmtId="1" fontId="3" fillId="0" borderId="7" xfId="0" applyNumberFormat="1" applyFont="1" applyFill="1" applyBorder="1" applyAlignment="1">
      <alignment vertical="center"/>
    </xf>
    <xf numFmtId="1" fontId="3" fillId="0" borderId="24" xfId="0" applyNumberFormat="1" applyFont="1" applyFill="1" applyBorder="1" applyAlignment="1">
      <alignment vertical="center"/>
    </xf>
    <xf numFmtId="1" fontId="24" fillId="0" borderId="10" xfId="0" applyNumberFormat="1" applyFont="1" applyFill="1" applyBorder="1" applyAlignment="1">
      <alignment horizontal="center" vertical="center" wrapText="1"/>
    </xf>
    <xf numFmtId="1" fontId="24" fillId="0" borderId="6" xfId="0" applyNumberFormat="1" applyFont="1" applyFill="1" applyBorder="1" applyAlignment="1">
      <alignment horizontal="center" vertical="center" wrapText="1"/>
    </xf>
    <xf numFmtId="1" fontId="24" fillId="4" borderId="6" xfId="0" applyNumberFormat="1" applyFont="1" applyFill="1" applyBorder="1" applyAlignment="1">
      <alignment horizontal="center" vertical="center" wrapText="1"/>
    </xf>
    <xf numFmtId="1" fontId="18" fillId="0" borderId="12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1" fontId="24" fillId="4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20" xfId="0" applyFont="1" applyFill="1" applyBorder="1" applyAlignment="1">
      <alignment vertical="top" wrapText="1"/>
    </xf>
    <xf numFmtId="0" fontId="5" fillId="0" borderId="0" xfId="0" applyFont="1" applyAlignment="1"/>
    <xf numFmtId="0" fontId="20" fillId="0" borderId="0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0" fillId="0" borderId="3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left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left" vertical="center"/>
    </xf>
    <xf numFmtId="1" fontId="3" fillId="0" borderId="3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" fontId="3" fillId="4" borderId="3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left" vertical="center"/>
    </xf>
    <xf numFmtId="0" fontId="14" fillId="4" borderId="19" xfId="0" applyFont="1" applyFill="1" applyBorder="1" applyAlignment="1">
      <alignment vertical="center" wrapText="1"/>
    </xf>
    <xf numFmtId="0" fontId="0" fillId="3" borderId="0" xfId="0" applyFill="1" applyAlignment="1"/>
    <xf numFmtId="1" fontId="14" fillId="0" borderId="22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/>
    <xf numFmtId="1" fontId="14" fillId="4" borderId="16" xfId="0" applyNumberFormat="1" applyFont="1" applyFill="1" applyBorder="1" applyAlignment="1">
      <alignment horizontal="center" vertical="center"/>
    </xf>
    <xf numFmtId="1" fontId="14" fillId="4" borderId="12" xfId="0" applyNumberFormat="1" applyFont="1" applyFill="1" applyBorder="1" applyAlignment="1">
      <alignment horizontal="center" vertical="center"/>
    </xf>
    <xf numFmtId="12" fontId="14" fillId="4" borderId="12" xfId="0" applyNumberFormat="1" applyFont="1" applyFill="1" applyBorder="1" applyAlignment="1">
      <alignment horizontal="center" vertical="center"/>
    </xf>
    <xf numFmtId="1" fontId="14" fillId="4" borderId="15" xfId="0" applyNumberFormat="1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vertical="center"/>
    </xf>
    <xf numFmtId="12" fontId="14" fillId="0" borderId="23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1" fontId="3" fillId="0" borderId="20" xfId="0" applyNumberFormat="1" applyFont="1" applyFill="1" applyBorder="1" applyAlignment="1">
      <alignment vertical="center"/>
    </xf>
    <xf numFmtId="1" fontId="0" fillId="0" borderId="0" xfId="0" applyNumberFormat="1" applyFill="1" applyAlignment="1"/>
    <xf numFmtId="0" fontId="2" fillId="2" borderId="0" xfId="0" applyFont="1" applyFill="1" applyAlignment="1"/>
    <xf numFmtId="0" fontId="18" fillId="3" borderId="0" xfId="0" applyFont="1" applyFill="1" applyAlignment="1"/>
    <xf numFmtId="1" fontId="3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/>
    <xf numFmtId="0" fontId="3" fillId="3" borderId="0" xfId="0" applyFont="1" applyFill="1" applyAlignment="1"/>
    <xf numFmtId="1" fontId="3" fillId="3" borderId="2" xfId="0" applyNumberFormat="1" applyFont="1" applyFill="1" applyBorder="1" applyAlignment="1">
      <alignment vertical="center"/>
    </xf>
    <xf numFmtId="1" fontId="7" fillId="3" borderId="0" xfId="0" applyNumberFormat="1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/>
    </xf>
    <xf numFmtId="12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12" fontId="29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top" wrapText="1"/>
    </xf>
    <xf numFmtId="1" fontId="7" fillId="3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5" fillId="0" borderId="25" xfId="0" applyFont="1" applyBorder="1" applyAlignment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14" xfId="0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1" fontId="14" fillId="4" borderId="19" xfId="0" applyNumberFormat="1" applyFont="1" applyFill="1" applyBorder="1" applyAlignment="1">
      <alignment horizontal="left" vertical="center" wrapText="1"/>
    </xf>
    <xf numFmtId="1" fontId="14" fillId="4" borderId="13" xfId="0" applyNumberFormat="1" applyFont="1" applyFill="1" applyBorder="1" applyAlignment="1">
      <alignment horizontal="left" vertical="center" wrapText="1"/>
    </xf>
    <xf numFmtId="1" fontId="18" fillId="0" borderId="6" xfId="0" applyNumberFormat="1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1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 wrapText="1"/>
    </xf>
    <xf numFmtId="1" fontId="14" fillId="4" borderId="0" xfId="0" applyNumberFormat="1" applyFont="1" applyFill="1" applyBorder="1" applyAlignment="1">
      <alignment horizontal="center"/>
    </xf>
    <xf numFmtId="12" fontId="14" fillId="4" borderId="0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top" wrapText="1" indent="1"/>
    </xf>
    <xf numFmtId="1" fontId="5" fillId="0" borderId="2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27" fillId="0" borderId="13" xfId="0" applyFont="1" applyFill="1" applyBorder="1" applyAlignment="1">
      <alignment horizontal="left" vertical="top" wrapText="1" indent="1"/>
    </xf>
    <xf numFmtId="1" fontId="30" fillId="0" borderId="6" xfId="0" applyNumberFormat="1" applyFont="1" applyFill="1" applyBorder="1" applyAlignment="1">
      <alignment horizontal="center"/>
    </xf>
    <xf numFmtId="1" fontId="30" fillId="0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" fontId="30" fillId="0" borderId="0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31" fillId="0" borderId="0" xfId="0" applyFont="1" applyAlignment="1"/>
    <xf numFmtId="0" fontId="21" fillId="0" borderId="0" xfId="0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30" fillId="0" borderId="6" xfId="0" applyNumberFormat="1" applyFont="1" applyFill="1" applyBorder="1" applyAlignment="1">
      <alignment horizontal="right"/>
    </xf>
    <xf numFmtId="1" fontId="30" fillId="0" borderId="2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6" xfId="0" applyNumberFormat="1" applyFont="1" applyFill="1" applyBorder="1" applyAlignment="1">
      <alignment horizontal="right"/>
    </xf>
    <xf numFmtId="1" fontId="30" fillId="0" borderId="16" xfId="0" applyNumberFormat="1" applyFont="1" applyFill="1" applyBorder="1" applyAlignment="1">
      <alignment horizontal="right"/>
    </xf>
    <xf numFmtId="1" fontId="30" fillId="0" borderId="15" xfId="0" applyNumberFormat="1" applyFont="1" applyFill="1" applyBorder="1" applyAlignment="1">
      <alignment horizontal="right"/>
    </xf>
    <xf numFmtId="0" fontId="4" fillId="0" borderId="10" xfId="0" applyFont="1" applyBorder="1" applyAlignment="1">
      <alignment vertical="top"/>
    </xf>
    <xf numFmtId="0" fontId="27" fillId="0" borderId="16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" fontId="5" fillId="0" borderId="2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2" fontId="14" fillId="0" borderId="19" xfId="0" applyNumberFormat="1" applyFont="1" applyFill="1" applyBorder="1" applyAlignment="1">
      <alignment horizontal="center" vertical="center" wrapText="1"/>
    </xf>
    <xf numFmtId="12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12" fontId="14" fillId="0" borderId="18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/>
    <xf numFmtId="1" fontId="15" fillId="0" borderId="2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/>
    <xf numFmtId="1" fontId="22" fillId="5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Gap with EU15 in level in 2008</a:t>
            </a:r>
          </a:p>
        </c:rich>
      </c:tx>
      <c:layout>
        <c:manualLayout>
          <c:xMode val="edge"/>
          <c:yMode val="edge"/>
          <c:x val="0.25684210526315787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5684210526315788"/>
          <c:y val="9.914005761242646E-2"/>
          <c:w val="0.4905263157894737"/>
          <c:h val="0.83929528225314454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graph'!$B$1</c:f>
              <c:strCache>
                <c:ptCount val="1"/>
                <c:pt idx="0">
                  <c:v>Gap with EU15 in level in 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graph'!$B$3:$B$21</c:f>
              <c:strCache>
                <c:ptCount val="19"/>
                <c:pt idx="0">
                  <c:v>GDP per capita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Fertility</c:v>
                </c:pt>
                <c:pt idx="6">
                  <c:v>Share of foreign population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graph'!$C$3:$C$21</c:f>
              <c:numCache>
                <c:formatCode>0</c:formatCode>
                <c:ptCount val="19"/>
                <c:pt idx="0">
                  <c:v>-31.04590812966207</c:v>
                </c:pt>
                <c:pt idx="1">
                  <c:v>0.54502696223872693</c:v>
                </c:pt>
                <c:pt idx="2">
                  <c:v>-4.9861610159615548</c:v>
                </c:pt>
                <c:pt idx="3">
                  <c:v>-31.17933157029562</c:v>
                </c:pt>
                <c:pt idx="5">
                  <c:v>-0.16914147027643422</c:v>
                </c:pt>
                <c:pt idx="6">
                  <c:v>-3.6476489171403204</c:v>
                </c:pt>
                <c:pt idx="7">
                  <c:v>5.4518712741329356</c:v>
                </c:pt>
                <c:pt idx="9">
                  <c:v>1.3808963019072962</c:v>
                </c:pt>
                <c:pt idx="10">
                  <c:v>0.29772349271457582</c:v>
                </c:pt>
                <c:pt idx="11">
                  <c:v>-12.82197927028917</c:v>
                </c:pt>
                <c:pt idx="12">
                  <c:v>-7.0581501430008933</c:v>
                </c:pt>
                <c:pt idx="13">
                  <c:v>1.0637196049849695</c:v>
                </c:pt>
                <c:pt idx="14">
                  <c:v>15.582702039705264</c:v>
                </c:pt>
                <c:pt idx="16">
                  <c:v>-18.328256989129031</c:v>
                </c:pt>
                <c:pt idx="17">
                  <c:v>-7.5294127686841179</c:v>
                </c:pt>
                <c:pt idx="18">
                  <c:v>-8.8737609324348483</c:v>
                </c:pt>
              </c:numCache>
            </c:numRef>
          </c:val>
        </c:ser>
        <c:axId val="104359808"/>
        <c:axId val="104370560"/>
      </c:barChart>
      <c:catAx>
        <c:axId val="104359808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70560"/>
        <c:crosses val="autoZero"/>
        <c:auto val="1"/>
        <c:lblAlgn val="ctr"/>
        <c:lblOffset val="100"/>
        <c:tickLblSkip val="1"/>
        <c:tickMarkSkip val="1"/>
      </c:catAx>
      <c:valAx>
        <c:axId val="10437056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59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Growth differences vis-à-vis the EU15 2001-2008</a:t>
            </a:r>
          </a:p>
        </c:rich>
      </c:tx>
      <c:layout>
        <c:manualLayout>
          <c:xMode val="edge"/>
          <c:yMode val="edge"/>
          <c:x val="0.13064934689770391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4864492708268133"/>
          <c:y val="9.0991559726473603E-2"/>
          <c:w val="0.49055132137062413"/>
          <c:h val="0.85287611206306602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graph'!$F$1</c:f>
              <c:strCache>
                <c:ptCount val="1"/>
                <c:pt idx="0">
                  <c:v>Growth decomposition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graph'!$M$3:$M$21</c:f>
              <c:numCache>
                <c:formatCode>General</c:formatCode>
                <c:ptCount val="19"/>
                <c:pt idx="0">
                  <c:v>4.7681955884226745E-2</c:v>
                </c:pt>
                <c:pt idx="1">
                  <c:v>0.75542679266998469</c:v>
                </c:pt>
                <c:pt idx="2">
                  <c:v>0.62617222692497476</c:v>
                </c:pt>
                <c:pt idx="3">
                  <c:v>-1.3339170637107365</c:v>
                </c:pt>
                <c:pt idx="5">
                  <c:v>0.24057155261640872</c:v>
                </c:pt>
                <c:pt idx="6">
                  <c:v>2.0372685241282218E-2</c:v>
                </c:pt>
                <c:pt idx="7">
                  <c:v>0.49448255481229358</c:v>
                </c:pt>
                <c:pt idx="9">
                  <c:v>-0.44959579304813768</c:v>
                </c:pt>
                <c:pt idx="10">
                  <c:v>-0.17438860958758384</c:v>
                </c:pt>
                <c:pt idx="11">
                  <c:v>0.71293565954354321</c:v>
                </c:pt>
                <c:pt idx="12">
                  <c:v>-0.49999869452234025</c:v>
                </c:pt>
                <c:pt idx="13">
                  <c:v>2.8853202647632914E-2</c:v>
                </c:pt>
                <c:pt idx="14">
                  <c:v>1.0083664618918604</c:v>
                </c:pt>
                <c:pt idx="16">
                  <c:v>-0.10548739638353699</c:v>
                </c:pt>
                <c:pt idx="17">
                  <c:v>-1.7429000981841876</c:v>
                </c:pt>
                <c:pt idx="18">
                  <c:v>0.51447043085698807</c:v>
                </c:pt>
              </c:numCache>
            </c:numRef>
          </c:val>
        </c:ser>
        <c:axId val="104293504"/>
        <c:axId val="104295040"/>
      </c:barChart>
      <c:catAx>
        <c:axId val="104293504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95040"/>
        <c:crosses val="autoZero"/>
        <c:auto val="1"/>
        <c:lblAlgn val="ctr"/>
        <c:lblOffset val="100"/>
        <c:tickLblSkip val="1"/>
        <c:tickMarkSkip val="1"/>
      </c:catAx>
      <c:valAx>
        <c:axId val="10429504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93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Absolute growth decomposition 2001-2008</a:t>
            </a:r>
          </a:p>
        </c:rich>
      </c:tx>
      <c:layout>
        <c:manualLayout>
          <c:xMode val="edge"/>
          <c:yMode val="edge"/>
          <c:x val="0.18097966889703038"/>
          <c:y val="2.71616596198428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8750940869717093"/>
          <c:y val="9.2349642707465748E-2"/>
          <c:w val="0.55997238729316456"/>
          <c:h val="0.85151802908207386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graph'!$F$1</c:f>
              <c:strCache>
                <c:ptCount val="1"/>
                <c:pt idx="0">
                  <c:v>Growth decomposition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graph'!$G$3:$G$21</c:f>
              <c:numCache>
                <c:formatCode>General</c:formatCode>
                <c:ptCount val="19"/>
                <c:pt idx="0">
                  <c:v>1.8698337645984804</c:v>
                </c:pt>
                <c:pt idx="1">
                  <c:v>1.2378933011893163</c:v>
                </c:pt>
                <c:pt idx="2">
                  <c:v>0.84004642244308625</c:v>
                </c:pt>
                <c:pt idx="3">
                  <c:v>-0.20810595903392604</c:v>
                </c:pt>
                <c:pt idx="5">
                  <c:v>0.34683624573536576</c:v>
                </c:pt>
                <c:pt idx="6">
                  <c:v>0.47511086889930332</c:v>
                </c:pt>
                <c:pt idx="7">
                  <c:v>0.4159461865546471</c:v>
                </c:pt>
                <c:pt idx="9">
                  <c:v>-0.49390824276338363</c:v>
                </c:pt>
                <c:pt idx="10" formatCode="0.00">
                  <c:v>-0.26831214396554198</c:v>
                </c:pt>
                <c:pt idx="11" formatCode="0.00">
                  <c:v>0.91699709248463002</c:v>
                </c:pt>
                <c:pt idx="12">
                  <c:v>-0.1148740358957686</c:v>
                </c:pt>
                <c:pt idx="13">
                  <c:v>0.10792059413842481</c:v>
                </c:pt>
                <c:pt idx="14">
                  <c:v>0.69222315844472559</c:v>
                </c:pt>
                <c:pt idx="16">
                  <c:v>0.41297470486540377</c:v>
                </c:pt>
                <c:pt idx="17">
                  <c:v>-1.4312773509468599</c:v>
                </c:pt>
                <c:pt idx="18">
                  <c:v>0.81019668704753012</c:v>
                </c:pt>
              </c:numCache>
            </c:numRef>
          </c:val>
        </c:ser>
        <c:axId val="104392576"/>
        <c:axId val="104394112"/>
      </c:barChart>
      <c:catAx>
        <c:axId val="104392576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94112"/>
        <c:crosses val="autoZero"/>
        <c:auto val="1"/>
        <c:lblAlgn val="ctr"/>
        <c:lblOffset val="100"/>
        <c:tickLblSkip val="1"/>
        <c:tickMarkSkip val="1"/>
      </c:catAx>
      <c:valAx>
        <c:axId val="10439411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392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&amp;F</c:oddFooter>
    </c:headerFooter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Growth differences vis-à-vis ??? 2001-2008</a:t>
            </a:r>
          </a:p>
        </c:rich>
      </c:tx>
      <c:layout>
        <c:manualLayout>
          <c:xMode val="edge"/>
          <c:yMode val="edge"/>
          <c:x val="0.15601023017902813"/>
          <c:y val="2.60870031589730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6547314578005117"/>
          <c:y val="9.1991011139536505E-2"/>
          <c:w val="0.47058823529411764"/>
          <c:h val="0.85126010308227806"/>
        </c:manualLayout>
      </c:layout>
      <c:barChart>
        <c:barDir val="bar"/>
        <c:grouping val="clustered"/>
        <c:ser>
          <c:idx val="0"/>
          <c:order val="0"/>
          <c:tx>
            <c:strRef>
              <c:f>'Graph 1 &amp; 2. Accounting graph'!$P$1</c:f>
              <c:strCache>
                <c:ptCount val="1"/>
                <c:pt idx="0">
                  <c:v>Relative growth gap vis-à-vis benchmark 2001-2008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'Graph 1 &amp; 2. Accounting graph'!$F$3:$F$21</c:f>
              <c:strCache>
                <c:ptCount val="19"/>
                <c:pt idx="0">
                  <c:v>GDP </c:v>
                </c:pt>
                <c:pt idx="1">
                  <c:v>Demographic components</c:v>
                </c:pt>
                <c:pt idx="2">
                  <c:v>Labour market components</c:v>
                </c:pt>
                <c:pt idx="3">
                  <c:v>Labour Productivity</c:v>
                </c:pt>
                <c:pt idx="5">
                  <c:v>Native Population </c:v>
                </c:pt>
                <c:pt idx="6">
                  <c:v>Net Migration </c:v>
                </c:pt>
                <c:pt idx="7">
                  <c:v>Share of Working age Population</c:v>
                </c:pt>
                <c:pt idx="9">
                  <c:v>Youth Participation </c:v>
                </c:pt>
                <c:pt idx="10">
                  <c:v>25-54 Male Participation</c:v>
                </c:pt>
                <c:pt idx="11">
                  <c:v>25-54 Female Participation</c:v>
                </c:pt>
                <c:pt idx="12">
                  <c:v>55-64 Participation </c:v>
                </c:pt>
                <c:pt idx="13">
                  <c:v>Unemployment Rate</c:v>
                </c:pt>
                <c:pt idx="14">
                  <c:v>Average Hours Worked</c:v>
                </c:pt>
                <c:pt idx="16">
                  <c:v>Capital Deepening </c:v>
                </c:pt>
                <c:pt idx="17">
                  <c:v>Total Factor Productivity</c:v>
                </c:pt>
                <c:pt idx="18">
                  <c:v>Initial education (Labour quality)</c:v>
                </c:pt>
              </c:strCache>
            </c:strRef>
          </c:cat>
          <c:val>
            <c:numRef>
              <c:f>'Graph 1 &amp; 2. Accounting graph'!$Q$3:$Q$21</c:f>
              <c:numCache>
                <c:formatCode>General</c:formatCode>
                <c:ptCount val="19"/>
                <c:pt idx="0">
                  <c:v>4.7681955884226745E-2</c:v>
                </c:pt>
                <c:pt idx="1">
                  <c:v>0.75542679266998469</c:v>
                </c:pt>
                <c:pt idx="2">
                  <c:v>0.62617222692497476</c:v>
                </c:pt>
                <c:pt idx="3">
                  <c:v>-1.3339170637107365</c:v>
                </c:pt>
                <c:pt idx="5">
                  <c:v>0.24057155261640872</c:v>
                </c:pt>
                <c:pt idx="6">
                  <c:v>2.0372685241282218E-2</c:v>
                </c:pt>
                <c:pt idx="7">
                  <c:v>0.49448255481229358</c:v>
                </c:pt>
                <c:pt idx="9">
                  <c:v>-0.44959579304813768</c:v>
                </c:pt>
                <c:pt idx="10">
                  <c:v>-0.17438860958758384</c:v>
                </c:pt>
                <c:pt idx="11">
                  <c:v>0.71293565954354321</c:v>
                </c:pt>
                <c:pt idx="12">
                  <c:v>-0.49999869452234025</c:v>
                </c:pt>
                <c:pt idx="13">
                  <c:v>2.8853202647632914E-2</c:v>
                </c:pt>
                <c:pt idx="14">
                  <c:v>1.0083664618918604</c:v>
                </c:pt>
                <c:pt idx="16">
                  <c:v>-0.10548739638353699</c:v>
                </c:pt>
                <c:pt idx="17">
                  <c:v>-1.7429000981841876</c:v>
                </c:pt>
                <c:pt idx="18">
                  <c:v>0.51447043085698807</c:v>
                </c:pt>
              </c:numCache>
            </c:numRef>
          </c:val>
        </c:ser>
        <c:axId val="104438400"/>
        <c:axId val="104440192"/>
      </c:barChart>
      <c:catAx>
        <c:axId val="10443840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40192"/>
        <c:crosses val="autoZero"/>
        <c:auto val="1"/>
        <c:lblAlgn val="ctr"/>
        <c:lblOffset val="100"/>
        <c:tickLblSkip val="1"/>
        <c:tickMarkSkip val="1"/>
      </c:catAx>
      <c:valAx>
        <c:axId val="10444019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38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6</xdr:col>
      <xdr:colOff>200025</xdr:colOff>
      <xdr:row>64</xdr:row>
      <xdr:rowOff>0</xdr:rowOff>
    </xdr:to>
    <xdr:graphicFrame macro="">
      <xdr:nvGraphicFramePr>
        <xdr:cNvPr id="1057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21</xdr:row>
      <xdr:rowOff>95250</xdr:rowOff>
    </xdr:from>
    <xdr:to>
      <xdr:col>20</xdr:col>
      <xdr:colOff>28575</xdr:colOff>
      <xdr:row>64</xdr:row>
      <xdr:rowOff>9525</xdr:rowOff>
    </xdr:to>
    <xdr:graphicFrame macro="">
      <xdr:nvGraphicFramePr>
        <xdr:cNvPr id="1059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21</xdr:row>
      <xdr:rowOff>95250</xdr:rowOff>
    </xdr:from>
    <xdr:to>
      <xdr:col>13</xdr:col>
      <xdr:colOff>419100</xdr:colOff>
      <xdr:row>64</xdr:row>
      <xdr:rowOff>9525</xdr:rowOff>
    </xdr:to>
    <xdr:graphicFrame macro="">
      <xdr:nvGraphicFramePr>
        <xdr:cNvPr id="1060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200025</xdr:colOff>
      <xdr:row>21</xdr:row>
      <xdr:rowOff>142875</xdr:rowOff>
    </xdr:from>
    <xdr:to>
      <xdr:col>26</xdr:col>
      <xdr:colOff>266700</xdr:colOff>
      <xdr:row>63</xdr:row>
      <xdr:rowOff>142875</xdr:rowOff>
    </xdr:to>
    <xdr:graphicFrame macro="">
      <xdr:nvGraphicFramePr>
        <xdr:cNvPr id="1071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ICT-12-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obility-12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competition%20policy%20framework-12-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inancial%20markets-12-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Openess-12-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ducation%20and%20LLL-12-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iscal%20policy-12-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acro-Background-info-12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RandD%20innovation-12-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ntrepreneurship-12-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start-up%20conditions-12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ALMP's-12-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Older-Worker-labour-supply-12-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sector%20specific%20regulation-12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aking-Work-pay-12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Labour-Tax-12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PL-flexicurity-12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Working-Time-12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emale-Labour-Supply-12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Wage%20Policy-12-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Immigration-12-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 xml:space="preserve">ICT 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pol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3.9633291909015935</v>
          </cell>
          <cell r="D23">
            <v>2</v>
          </cell>
          <cell r="E23">
            <v>22.833405941441615</v>
          </cell>
          <cell r="F23" t="str">
            <v/>
          </cell>
          <cell r="G23">
            <v>-2.3266963926117472</v>
          </cell>
          <cell r="H23">
            <v>2.0267288071039324</v>
          </cell>
        </row>
      </sheetData>
      <sheetData sheetId="29">
        <row r="4">
          <cell r="D4" t="str">
            <v>ICT expenditure - IT - Expenditure on Information Technology as a percentage of GDP(+)</v>
          </cell>
          <cell r="E4" t="str">
            <v>ICT expenditure - Telecommunications - Expenditure on Telecommunications Technology as a percentage of GDP(+)</v>
          </cell>
          <cell r="F4" t="str">
            <v>Level of Internet access - households - Percentage of households who have Internet access at home (+)</v>
          </cell>
          <cell r="G4" t="str">
            <v>E-commerce via Internet - Percentage of enterprises' total turnover from e-commerce via Internet(+)</v>
          </cell>
          <cell r="H4" t="str">
            <v>E-government on-line availability - Percentage of online availability of 20 basic public services(+)</v>
          </cell>
          <cell r="I4" t="str">
            <v>E-government usage by enterprises - Percentage of enterprises which use the Internet for interaction with public authorities(+)</v>
          </cell>
          <cell r="J4" t="str">
            <v>E-government usage by individuals - total - Percentage of individuals aged 16 to 74 using the Internet for interaction with public authorities (+)</v>
          </cell>
          <cell r="K4" t="str">
            <v>Broadband penetration rate - Number of broadband lines subscribed in percentage of the population(+)</v>
          </cell>
          <cell r="L4" t="str">
            <v>indicator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-3.1355605486881908</v>
          </cell>
          <cell r="G23" t="str">
            <v/>
          </cell>
          <cell r="H23">
            <v>22.833405941441615</v>
          </cell>
          <cell r="I23">
            <v>7.3280122783281234</v>
          </cell>
          <cell r="J23">
            <v>-7.8053355753532001</v>
          </cell>
          <cell r="K23">
            <v>-7.1540507280816827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3.9633291909015935</v>
          </cell>
        </row>
      </sheetData>
      <sheetData sheetId="30">
        <row r="23">
          <cell r="D23" t="str">
            <v/>
          </cell>
          <cell r="E23" t="str">
            <v/>
          </cell>
          <cell r="F23">
            <v>13.399142431808496</v>
          </cell>
          <cell r="G23" t="str">
            <v/>
          </cell>
          <cell r="H23" t="str">
            <v/>
          </cell>
          <cell r="I23">
            <v>-9.8147011875004715</v>
          </cell>
          <cell r="J23">
            <v>3.8152061104898931</v>
          </cell>
          <cell r="K23">
            <v>7.9474438044061344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</v>
          </cell>
        </row>
        <row r="42">
          <cell r="D42" t="str">
            <v>n.a.</v>
          </cell>
          <cell r="E42" t="str">
            <v>n.a.</v>
          </cell>
          <cell r="F42">
            <v>4.1428571428571432</v>
          </cell>
          <cell r="G42">
            <v>0.73333333333333339</v>
          </cell>
          <cell r="H42" t="str">
            <v>n.a.</v>
          </cell>
          <cell r="I42">
            <v>4.5999999999999996</v>
          </cell>
          <cell r="J42">
            <v>-0.5</v>
          </cell>
          <cell r="K42">
            <v>3.6666666666666665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1.1994371022787458</v>
          </cell>
          <cell r="G43">
            <v>0.51322649240120188</v>
          </cell>
          <cell r="H43" t="str">
            <v/>
          </cell>
          <cell r="I43">
            <v>1.884927482413902</v>
          </cell>
          <cell r="J43">
            <v>4.5869081494401636</v>
          </cell>
          <cell r="K43">
            <v>0.73398862287007083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Labour market mismatch and labour mobility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 xml:space="preserve">Change in the sectoral employment shares (Shift-share indicator based on 10 sectors: half the sum of the absolute changes of the employment shares across all sectors). (+) </v>
          </cell>
          <cell r="E4" t="str">
            <v>Mismatch by education (Variance of relative unemployment rate by educational attainment - ISCED decomposition)(-)</v>
          </cell>
          <cell r="F4" t="str">
            <v>Dispersion of regional employment rates, male 15-64, NUTS2 (-)</v>
          </cell>
          <cell r="G4" t="str">
            <v>Dispersion of regional employment rates, female 15-64, NUTS2 (-)</v>
          </cell>
          <cell r="H4" t="str">
            <v>Dispersion of regional (NUTS level 2) unemployment rates of age group 15-64 (%) (-)</v>
          </cell>
          <cell r="I4" t="str">
            <v>Dispersion of regional (NUTS level 3) unemployment rates of age group 15-64 (%) (-)</v>
          </cell>
          <cell r="J4" t="str">
            <v>Vacancies per unemployed (EMCO 20M1)(-)</v>
          </cell>
          <cell r="K4" t="str">
            <v>Change in sectoral composition of unemployment (shift share) between 2008 and 2000 - Men (Eurostat, 3 sectors: services, industry and agriculture)</v>
          </cell>
          <cell r="L4" t="str">
            <v>Change in sectoral composition of unemployment (shift share) between 2008 and 2000 - Women (Eurostat, 3 sectors services: industry and agriculture)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42">
          <cell r="D42">
            <v>3.3598006238973687E-3</v>
          </cell>
          <cell r="E42">
            <v>1.2376506241031629E-2</v>
          </cell>
          <cell r="F42">
            <v>-3.6494672048650222E-2</v>
          </cell>
          <cell r="G42">
            <v>-0.24312053036866199</v>
          </cell>
          <cell r="H42">
            <v>-0.72893661785809805</v>
          </cell>
          <cell r="I42">
            <v>-0.6953005390803374</v>
          </cell>
          <cell r="J42">
            <v>11.519576871983348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1.6391754905742478E-3</v>
          </cell>
          <cell r="E43">
            <v>2.0995188188401227E-2</v>
          </cell>
          <cell r="F43">
            <v>0.13695188678473136</v>
          </cell>
          <cell r="G43">
            <v>0.1999678221544883</v>
          </cell>
          <cell r="H43">
            <v>1.3058619365118236</v>
          </cell>
          <cell r="I43">
            <v>1.0803262650913878</v>
          </cell>
          <cell r="J43">
            <v>24.465654937457064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Unclear</v>
          </cell>
          <cell r="L49" t="str">
            <v>Unclear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Competition policy framework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1.6342603765091586</v>
          </cell>
          <cell r="D23">
            <v>16</v>
          </cell>
          <cell r="E23">
            <v>-12.548609435236262</v>
          </cell>
          <cell r="F23">
            <v>30</v>
          </cell>
          <cell r="G23">
            <v>30</v>
          </cell>
          <cell r="H23">
            <v>-10.587072774311212</v>
          </cell>
        </row>
      </sheetData>
      <sheetData sheetId="29">
        <row r="4">
          <cell r="D4" t="str">
            <v>Total State aid - as a percentage of GDP (STRIND tsier100) (-)</v>
          </cell>
          <cell r="E4" t="str">
            <v>Sectoral and ad hoc State aid - as a percentage of GDP (STRIND tsier100) (-)</v>
          </cell>
          <cell r="F4" t="str">
            <v>Public procurement - Value of public procurement which is openly advertised, % GDP (STRIND tsier090) (+)</v>
          </cell>
          <cell r="G4" t="str">
            <v>Public procurement - Value of public procurement which is openly advertised, as a percentage of total public procurement (+)</v>
          </cell>
          <cell r="H4" t="str">
            <v>Barriers to competition - Legal barriers (OECD) (-)</v>
          </cell>
          <cell r="I4" t="str">
            <v>Barriers to competition - antitrust exemptions (OECD) (-)</v>
          </cell>
          <cell r="J4" t="str">
            <v>State control - Involvement in business operation (OECD) (-)</v>
          </cell>
          <cell r="K4" t="str">
            <v>Regulation impact - average impact of regulation in non-manufacturing sectors (post and telecom ; energy, finance, transport, distribution, business services) on other industries (OECD) (-)</v>
          </cell>
          <cell r="L4" t="str">
            <v>The competition law and policy indicator - Indicator scale of 0-6 with 6 designating an overall framework least conducive to competition.(OECD: Høj et al., 2007) (-)</v>
          </cell>
          <cell r="M4" t="str">
            <v>Comparative price levels - comparative price levels of final consumption by private households including indirect taxes (EU-27=100) (STRIND tsier010) (-)</v>
          </cell>
          <cell r="N4" t="str">
            <v>Average Mark up - Total industry based on Euklems data (DG ECFIN) (-)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-10.33673153883235</v>
          </cell>
          <cell r="E23">
            <v>-30</v>
          </cell>
          <cell r="F23">
            <v>-6.640461632968413</v>
          </cell>
          <cell r="G23">
            <v>-3.217244569144285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>
            <v>30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1.6342603765091586</v>
          </cell>
        </row>
      </sheetData>
      <sheetData sheetId="30">
        <row r="23">
          <cell r="D23">
            <v>30</v>
          </cell>
          <cell r="E23">
            <v>30</v>
          </cell>
          <cell r="F23">
            <v>30</v>
          </cell>
          <cell r="G23">
            <v>30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>
            <v>-10.587072774311212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16</v>
          </cell>
        </row>
        <row r="42">
          <cell r="D42">
            <v>-7.1428571428571331E-3</v>
          </cell>
          <cell r="E42">
            <v>-1.142857142857143E-2</v>
          </cell>
          <cell r="F42">
            <v>0.12375</v>
          </cell>
          <cell r="G42">
            <v>0.65875000000000017</v>
          </cell>
          <cell r="H42" t="str">
            <v>n.a.</v>
          </cell>
          <cell r="I42" t="str">
            <v>n.a.</v>
          </cell>
          <cell r="J42" t="str">
            <v>n.a.</v>
          </cell>
          <cell r="K42" t="str">
            <v>n.a.</v>
          </cell>
          <cell r="L42" t="str">
            <v>n.a.</v>
          </cell>
          <cell r="M42">
            <v>-0.13333333333333364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2.5008547454793591E-2</v>
          </cell>
          <cell r="E43">
            <v>1.9280583569120272E-2</v>
          </cell>
          <cell r="F43">
            <v>8.3023749573379782E-2</v>
          </cell>
          <cell r="G43">
            <v>0.41761186712573944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>
            <v>0.95504312916834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Good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Financial markets and access to finance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pol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-5.996973933282197</v>
          </cell>
          <cell r="D23" t="str">
            <v/>
          </cell>
          <cell r="E23" t="str">
            <v/>
          </cell>
          <cell r="F23" t="str">
            <v/>
          </cell>
          <cell r="G23">
            <v>-5.996973933282197</v>
          </cell>
          <cell r="H23" t="str">
            <v/>
          </cell>
        </row>
      </sheetData>
      <sheetData sheetId="29">
        <row r="4">
          <cell r="D4" t="str">
            <v xml:space="preserve">Financial market size (ECB, Eurostat) (+) </v>
          </cell>
          <cell r="E4" t="str">
            <v>Value added in the financial sector  (National accounts) (+)</v>
          </cell>
          <cell r="F4" t="str">
            <v>Stock market liquidity  (Eurostat) (+)</v>
          </cell>
          <cell r="G4" t="str">
            <v>Efficiency of the banking system: Cost to income ratio (ECB) (-)</v>
          </cell>
          <cell r="H4" t="str">
            <v>Venture capital investments - early stage - relative to GDP, breakdown by investment stages (STRIND tsiir080) (+)</v>
          </cell>
          <cell r="I4" t="str">
            <v>Getting Credit - Legal Rights Index (World bank doing business) (+)</v>
          </cell>
          <cell r="J4" t="str">
            <v>Activity of foreign bank (ECB) (+)</v>
          </cell>
          <cell r="K4" t="str">
            <v>Interest rate spreads: Retail spreads (ECB) (-)</v>
          </cell>
          <cell r="L4" t="str">
            <v>Share of foreign listed companies on equity exchanges (World Federation of Exchanges) (+)</v>
          </cell>
          <cell r="M4" t="str">
            <v>Financial openness: out and inflowing portfolio capital (Eurostat) (+)</v>
          </cell>
          <cell r="N4" t="str">
            <v>Financial openness: stock of portfolio investments (IMF) (+)</v>
          </cell>
          <cell r="O4" t="str">
            <v>Market concentration in the banking system: highest 5 (ECB) (-)</v>
          </cell>
          <cell r="P4" t="str">
            <v>Market concentration in the banking system: Herfindahl index (ECB) (-)</v>
          </cell>
          <cell r="Q4" t="str">
            <v>Tying of retail banking products (DG COMP) (+)</v>
          </cell>
          <cell r="R4" t="str">
            <v>Access to financial services: density of banks' branch network (ECB) (-)</v>
          </cell>
          <cell r="S4" t="str">
            <v>Access to financial services: financial inclusion (Eurobarameter survey 2008) (-)</v>
          </cell>
          <cell r="T4" t="str">
            <v>Access to financial services: penetration with ATMs (ECB) (-)</v>
          </cell>
          <cell r="U4" t="str">
            <v>The use of technical advances: cashless transactions (ECB) (+)</v>
          </cell>
          <cell r="V4" t="str">
            <v>The use of technical advances: internet banking (Eurostat) (+)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0.54975085696095294</v>
          </cell>
          <cell r="E23">
            <v>-2.762462778755328</v>
          </cell>
          <cell r="F23">
            <v>-30</v>
          </cell>
          <cell r="G23">
            <v>28.916939459062831</v>
          </cell>
          <cell r="H23" t="str">
            <v/>
          </cell>
          <cell r="I23" t="str">
            <v/>
          </cell>
          <cell r="J23">
            <v>15.924308378675359</v>
          </cell>
          <cell r="K23">
            <v>0.17569202511107163</v>
          </cell>
          <cell r="L23" t="str">
            <v/>
          </cell>
          <cell r="M23">
            <v>-2.6115130122089387</v>
          </cell>
          <cell r="N23">
            <v>1.6139590455696182</v>
          </cell>
          <cell r="O23">
            <v>-14.733713233678166</v>
          </cell>
          <cell r="P23">
            <v>-10.645945883325936</v>
          </cell>
          <cell r="Q23">
            <v>-2.4257914317978004</v>
          </cell>
          <cell r="R23">
            <v>-8.6909963586473129</v>
          </cell>
          <cell r="S23">
            <v>-24.293678774313577</v>
          </cell>
          <cell r="T23">
            <v>-29.090717788154745</v>
          </cell>
          <cell r="U23">
            <v>-7.2925268284381017</v>
          </cell>
          <cell r="V23">
            <v>1.7190039973987186</v>
          </cell>
          <cell r="W23" t="str">
            <v/>
          </cell>
          <cell r="X23" t="str">
            <v/>
          </cell>
          <cell r="Y23" t="str">
            <v/>
          </cell>
          <cell r="Z23">
            <v>-5.996973933282197</v>
          </cell>
          <cell r="AA23">
            <v>-0.17776989465873902</v>
          </cell>
          <cell r="AB23">
            <v>5.2004078068222572</v>
          </cell>
          <cell r="AC23">
            <v>-14.591083562491248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>n.a.</v>
          </cell>
          <cell r="H42">
            <v>-1.666666666666667E-3</v>
          </cell>
          <cell r="I42">
            <v>5.8678486397612008E-2</v>
          </cell>
          <cell r="J42">
            <v>0</v>
          </cell>
          <cell r="K42" t="str">
            <v>n.a.</v>
          </cell>
          <cell r="L42">
            <v>0</v>
          </cell>
          <cell r="M42">
            <v>0</v>
          </cell>
          <cell r="N42" t="str">
            <v>n.a.</v>
          </cell>
          <cell r="O42">
            <v>0</v>
          </cell>
          <cell r="P42">
            <v>0</v>
          </cell>
          <cell r="Q42" t="str">
            <v>n.a.</v>
          </cell>
          <cell r="R42" t="str">
            <v>n.a.</v>
          </cell>
          <cell r="S42" t="str">
            <v>n.a.</v>
          </cell>
          <cell r="T42">
            <v>0</v>
          </cell>
          <cell r="U42" t="str">
            <v>n.a.</v>
          </cell>
          <cell r="V42">
            <v>0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2.4963768475856265E-3</v>
          </cell>
          <cell r="I43">
            <v>0.25217966926287033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Good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Market integration - Openness to trade and investment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13.180647863527753</v>
          </cell>
          <cell r="D23">
            <v>1</v>
          </cell>
          <cell r="E23" t="str">
            <v/>
          </cell>
          <cell r="F23" t="str">
            <v/>
          </cell>
          <cell r="G23">
            <v>13.180647863527753</v>
          </cell>
          <cell r="H23">
            <v>0.83174423574885192</v>
          </cell>
        </row>
      </sheetData>
      <sheetData sheetId="29">
        <row r="4">
          <cell r="D4" t="str">
            <v>Barriers to trade and investment indicators - Barriers to FDI  (OECD) (-)</v>
          </cell>
          <cell r="E4" t="str">
            <v>Barriers to trade and investment indicators - Discriminatory procedures  (OECD) (-)</v>
          </cell>
          <cell r="F4" t="str">
            <v>Barriers to trade and investment indicators - Regulatory barriers (OECD) (-)</v>
          </cell>
          <cell r="G4" t="str">
            <v>Barriers to trade and investment indicators - Tariffs (OECD) (-)</v>
          </cell>
          <cell r="H4" t="str">
            <v xml:space="preserve"> Foreign direct investment restrictiveness indicator - Indicator scale of 0-1 from least to most restrictive (OECD) (-)</v>
          </cell>
          <cell r="I4" t="str">
            <v>Number of infringements cases open - Open infringement cases for misapplication of Internal Market rules (DG MARKT, IM Scoreboard) (-)</v>
          </cell>
          <cell r="J4" t="str">
            <v>Average transposition delay in months for overdue directives - in months (DG MARKT, IM Scoreboard) (-)</v>
          </cell>
          <cell r="K4" t="str">
            <v>Single market directives - % implemented  (DG MARKT, IM Scoreboard) (+)</v>
          </cell>
          <cell r="L4" t="str">
            <v>Number of 2 years overdue directives (DG MARKT, IM Scoreboard) (-)</v>
          </cell>
          <cell r="M4" t="str">
            <v>Trading Across Borders - Documents for import (number) (World Bank Doing Business)  (-)</v>
          </cell>
          <cell r="N4" t="str">
            <v>Trading Across Borders - Cost to import (US$ per container) (World Bank Doing Business)  (-)</v>
          </cell>
          <cell r="O4" t="str">
            <v>Trading Across Borders - Time for import (days) (World Bank Doing Business)  (-)</v>
          </cell>
          <cell r="P4" t="str">
            <v>Protecting Investors - Disclosure Index (World Bank Doing Business)  (+)</v>
          </cell>
          <cell r="Q4" t="str">
            <v>Protecting Investors - Director Liability Index (World Bank Doing Business)  (+)</v>
          </cell>
          <cell r="R4" t="str">
            <v>Protecting Investors - Shareholder Suits Index (World Bank Doing Business)  (+)</v>
          </cell>
          <cell r="S4" t="str">
            <v>Protecting Investors - Investor Protection Index (World Bank Doing Business)  (+)</v>
          </cell>
          <cell r="T4" t="str">
            <v>Market integration - trade integration of goods - Average value of imports and exports of goods divided by GDP, multiplied by 100 (STRIND tsier120) (+)</v>
          </cell>
          <cell r="U4" t="str">
            <v>Market integration - Trade integration of services - Average value of imports and exports of services divided by GDP, multiplied by 100 (STRIND tsier120) (+)</v>
          </cell>
          <cell r="V4" t="str">
            <v>Market integration - Foreign Direct Investment intensity - Average value of inward and outward Foreign Direct Investment flows divided by GDP, multiplied by 100 (STRIND tsier130) (+)</v>
          </cell>
          <cell r="W4" t="str">
            <v>Exports of goods and services at 2000 prices - National currency; annual percentage change (AMECO) (+)</v>
          </cell>
          <cell r="X4" t="str">
            <v>Growth of direct investment inward stocks by main origin of investment, (million ECU/EUR), partner: All countries of the world (Eurostat) (+)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19.129877312942988</v>
          </cell>
          <cell r="J23">
            <v>15.687252694144231</v>
          </cell>
          <cell r="K23">
            <v>21.753138099830949</v>
          </cell>
          <cell r="L23">
            <v>8.0410236259185197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>
            <v>15.792347070926711</v>
          </cell>
          <cell r="U23">
            <v>30</v>
          </cell>
          <cell r="V23">
            <v>3.4651221915921515</v>
          </cell>
          <cell r="W23">
            <v>-27.91750358445293</v>
          </cell>
          <cell r="X23">
            <v>2.3920520660149727</v>
          </cell>
          <cell r="Y23" t="str">
            <v/>
          </cell>
          <cell r="Z23">
            <v>13.180647863527753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-30</v>
          </cell>
          <cell r="J23">
            <v>6.2360299745632153</v>
          </cell>
          <cell r="K23">
            <v>30</v>
          </cell>
          <cell r="L23">
            <v>28.851056806472272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>
            <v>-20.431558881998331</v>
          </cell>
          <cell r="U23">
            <v>26.858812744845327</v>
          </cell>
          <cell r="V23">
            <v>-1.5501384599257941</v>
          </cell>
          <cell r="W23">
            <v>-30</v>
          </cell>
          <cell r="X23">
            <v>1.1675118167784371</v>
          </cell>
          <cell r="Y23" t="str">
            <v/>
          </cell>
          <cell r="Z23">
            <v>1</v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>
            <v>-3.7260248335773563</v>
          </cell>
          <cell r="J42">
            <v>-10.457516339869278</v>
          </cell>
          <cell r="K42">
            <v>0.2577248677248668</v>
          </cell>
          <cell r="L42">
            <v>-17.136542550739254</v>
          </cell>
          <cell r="M42">
            <v>-4.7778242241851796</v>
          </cell>
          <cell r="N42">
            <v>6.2854638824118858</v>
          </cell>
          <cell r="O42">
            <v>-3.5057763636541788</v>
          </cell>
          <cell r="P42">
            <v>2.5666829065963709E-2</v>
          </cell>
          <cell r="Q42">
            <v>5.9461678120775506E-3</v>
          </cell>
          <cell r="R42">
            <v>0</v>
          </cell>
          <cell r="S42">
            <v>1.0767240516710564E-2</v>
          </cell>
          <cell r="T42">
            <v>0.28000000000000008</v>
          </cell>
          <cell r="U42">
            <v>7.9999999999999988E-2</v>
          </cell>
          <cell r="V42">
            <v>-5.5555555555555552E-2</v>
          </cell>
          <cell r="W42">
            <v>-0.51343877316406994</v>
          </cell>
          <cell r="X42">
            <v>-4.6691803179239239E-2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4.9115184389825899</v>
          </cell>
          <cell r="J43">
            <v>16.638497627155488</v>
          </cell>
          <cell r="K43">
            <v>0.12772501517783549</v>
          </cell>
          <cell r="L43">
            <v>28.721116874537387</v>
          </cell>
          <cell r="M43">
            <v>11.060955976313908</v>
          </cell>
          <cell r="N43">
            <v>5.1602834001510161</v>
          </cell>
          <cell r="O43">
            <v>5.20548712698029</v>
          </cell>
          <cell r="P43">
            <v>0.15813931500946343</v>
          </cell>
          <cell r="Q43">
            <v>3.8094422706874041E-2</v>
          </cell>
          <cell r="R43">
            <v>0</v>
          </cell>
          <cell r="S43">
            <v>5.6232035958229419E-2</v>
          </cell>
          <cell r="T43">
            <v>0.77331348485214868</v>
          </cell>
          <cell r="U43">
            <v>0.36321618711265696</v>
          </cell>
          <cell r="V43">
            <v>2.6520928403440234</v>
          </cell>
          <cell r="W43">
            <v>0.30741277836382608</v>
          </cell>
          <cell r="X43">
            <v>2.77109434705082E-2</v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Education and life-long learning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-13.88231940331233</v>
          </cell>
          <cell r="D23">
            <v>13</v>
          </cell>
          <cell r="E23">
            <v>-17.129578093883126</v>
          </cell>
          <cell r="F23">
            <v>8.1276688110272133</v>
          </cell>
          <cell r="G23">
            <v>-12.258690058026932</v>
          </cell>
          <cell r="H23">
            <v>15.792142135317929</v>
          </cell>
        </row>
      </sheetData>
      <sheetData sheetId="29">
        <row r="4">
          <cell r="D4" t="str">
            <v>Graduates (ISCED 5-6) aged 20-29 per 1000 of the corresponding age population(+)</v>
          </cell>
          <cell r="E4" t="str">
            <v>Annual expenditure on public and private educational institutions per student compared to GDP per capita, at tertiary level of education (ISCED 5-6), based on full-time equivalents(+)</v>
          </cell>
          <cell r="F4" t="str">
            <v>Spending on Human Resources - Total public expenditure on education as a percentage of GDP(+)</v>
          </cell>
          <cell r="G4" t="str">
            <v>Youth education attainment level - females - Percentage of the female population aged 20 to 24 having completed at least upper secondary education(+)</v>
          </cell>
          <cell r="H4" t="str">
            <v>Youth education attainment level - males - Percentage of the male population aged 20 to 24 having completed at least upper secondary education(+)</v>
          </cell>
          <cell r="I4" t="str">
            <v>Early school-leavers - females - Percentage of the female population aged 18-24 with at most lower secondary education and not in further education or training(-)</v>
          </cell>
          <cell r="J4" t="str">
            <v>Early school-leavers - males - Percentage of the male population aged 18-24 with at most lower secondary education and not in further education or training(-)</v>
          </cell>
          <cell r="K4" t="str">
            <v>Share of graduates over working age population (15-64) (+)</v>
          </cell>
          <cell r="L4" t="str">
            <v>Share of tertiary-educated employment over total employment (LFS)(+)</v>
          </cell>
          <cell r="M4" t="str">
            <v>PISA average score (reading, mathematics and science)(+)</v>
          </cell>
          <cell r="N4" t="str">
            <v>Life-long learning  - females - Percentage of the female population aged 25-64 participating in education and training over the four weeks prior to the survey(+)</v>
          </cell>
          <cell r="O4" t="str">
            <v>Life-long learning  - males - Percentage of the male population aged 25-64 participating in education and training over the four weeks prior to the survey(+)</v>
          </cell>
          <cell r="P4" t="str">
            <v>LLL 25-34(+)</v>
          </cell>
          <cell r="Q4" t="str">
            <v>LLL 35-44(+)</v>
          </cell>
          <cell r="R4" t="str">
            <v>LLL 45-54(+)</v>
          </cell>
          <cell r="S4" t="str">
            <v>LLL 55-64(+)</v>
          </cell>
          <cell r="T4" t="str">
            <v>LLL - Low educational attainment (+)</v>
          </cell>
          <cell r="U4" t="str">
            <v>LLL - High educational attainment (+)</v>
          </cell>
          <cell r="V4" t="str">
            <v>LLL - Medium educational attainment(+)</v>
          </cell>
          <cell r="W4" t="str">
            <v>Participation in continuous vocational training (EMCO 23.A2)(+)</v>
          </cell>
          <cell r="X4" t="str">
            <v>Investment by enterprises in training of adults - Direct costs and labour costs of participants divided by total labour costs (EMCO 23.A1)(+)</v>
          </cell>
          <cell r="Y4" t="str">
            <v>Indicator</v>
          </cell>
        </row>
        <row r="23">
          <cell r="D23">
            <v>-1.2703454631774944</v>
          </cell>
          <cell r="E23">
            <v>23.668487589315923</v>
          </cell>
          <cell r="F23">
            <v>23.778221104525691</v>
          </cell>
          <cell r="G23">
            <v>-30</v>
          </cell>
          <cell r="H23">
            <v>-23.95260965134818</v>
          </cell>
          <cell r="I23">
            <v>-30</v>
          </cell>
          <cell r="J23">
            <v>-26.996815271747188</v>
          </cell>
          <cell r="K23">
            <v>-4.8706297996184622</v>
          </cell>
          <cell r="L23">
            <v>-16.042396646997322</v>
          </cell>
          <cell r="M23" t="str">
            <v/>
          </cell>
          <cell r="N23">
            <v>-7.0943195326463808</v>
          </cell>
          <cell r="O23">
            <v>-7.4713831915379396</v>
          </cell>
          <cell r="P23">
            <v>-11.247203731534755</v>
          </cell>
          <cell r="Q23">
            <v>-4.6472560060923902</v>
          </cell>
          <cell r="R23">
            <v>-6.5159531837055038</v>
          </cell>
          <cell r="S23">
            <v>-5.0753902141406115</v>
          </cell>
          <cell r="T23">
            <v>-2.3251534312112767</v>
          </cell>
          <cell r="U23">
            <v>-1.8311252818082717</v>
          </cell>
          <cell r="V23">
            <v>-1.7443176946663301</v>
          </cell>
          <cell r="W23">
            <v>-3.2457695818476187</v>
          </cell>
          <cell r="X23">
            <v>3.9991172826109183</v>
          </cell>
          <cell r="Y23" t="str">
            <v/>
          </cell>
          <cell r="Z23">
            <v>-13.88231940331233</v>
          </cell>
          <cell r="AA23">
            <v>-19.096934727040868</v>
          </cell>
          <cell r="AB23">
            <v>-3.453088755855255</v>
          </cell>
        </row>
      </sheetData>
      <sheetData sheetId="30">
        <row r="23">
          <cell r="D23">
            <v>-5.4343336438372232</v>
          </cell>
          <cell r="E23" t="str">
            <v/>
          </cell>
          <cell r="F23" t="str">
            <v/>
          </cell>
          <cell r="G23">
            <v>30</v>
          </cell>
          <cell r="H23">
            <v>12.732981228963597</v>
          </cell>
          <cell r="I23">
            <v>30</v>
          </cell>
          <cell r="J23">
            <v>25.884926849469849</v>
          </cell>
          <cell r="K23">
            <v>-10.566037018781138</v>
          </cell>
          <cell r="L23">
            <v>30</v>
          </cell>
          <cell r="M23" t="str">
            <v/>
          </cell>
          <cell r="N23">
            <v>-1.8057403287956895</v>
          </cell>
          <cell r="O23">
            <v>-8.4165656560590527</v>
          </cell>
          <cell r="P23">
            <v>-11.127109830237497</v>
          </cell>
          <cell r="Q23">
            <v>2.4798544509054787</v>
          </cell>
          <cell r="R23">
            <v>-7.143572505183327</v>
          </cell>
          <cell r="S23" t="str">
            <v/>
          </cell>
          <cell r="T23">
            <v>-1.5074562439501515</v>
          </cell>
          <cell r="U23">
            <v>-7.8499267595657054</v>
          </cell>
          <cell r="V23">
            <v>-13.553372693772415</v>
          </cell>
          <cell r="W23" t="str">
            <v/>
          </cell>
          <cell r="X23" t="str">
            <v/>
          </cell>
          <cell r="Y23" t="str">
            <v/>
          </cell>
          <cell r="Z23">
            <v>13</v>
          </cell>
          <cell r="AA23">
            <v>17.185729255108896</v>
          </cell>
          <cell r="AB23">
            <v>-5.1111529924273711</v>
          </cell>
        </row>
        <row r="42">
          <cell r="D42">
            <v>1.6183507114713289</v>
          </cell>
          <cell r="E42" t="str">
            <v>n.a.</v>
          </cell>
          <cell r="F42" t="str">
            <v>n.a.</v>
          </cell>
          <cell r="G42">
            <v>0.45555555555555494</v>
          </cell>
          <cell r="H42">
            <v>0.33333333333333331</v>
          </cell>
          <cell r="I42">
            <v>-0.46666666666666656</v>
          </cell>
          <cell r="J42">
            <v>-0.40000000000000013</v>
          </cell>
          <cell r="K42">
            <v>3.0691024248941345E-4</v>
          </cell>
          <cell r="L42">
            <v>0.60269848316689378</v>
          </cell>
          <cell r="M42">
            <v>-1.5455983477679314</v>
          </cell>
          <cell r="N42">
            <v>0.3888888888888889</v>
          </cell>
          <cell r="O42">
            <v>0.24444444444444446</v>
          </cell>
          <cell r="P42">
            <v>0.44999999999999973</v>
          </cell>
          <cell r="Q42">
            <v>0.375</v>
          </cell>
          <cell r="R42">
            <v>0.39999999999999991</v>
          </cell>
          <cell r="S42">
            <v>0.37500000000000006</v>
          </cell>
          <cell r="T42">
            <v>0.13749999999999996</v>
          </cell>
          <cell r="U42">
            <v>0.57499999999999996</v>
          </cell>
          <cell r="V42">
            <v>0.21249999999999991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1.1378593071343093</v>
          </cell>
          <cell r="E43" t="str">
            <v/>
          </cell>
          <cell r="F43" t="str">
            <v/>
          </cell>
          <cell r="G43">
            <v>0.42472188135334654</v>
          </cell>
          <cell r="H43">
            <v>0.61192791590260365</v>
          </cell>
          <cell r="I43">
            <v>0.33042776901474841</v>
          </cell>
          <cell r="J43">
            <v>0.36700895680509005</v>
          </cell>
          <cell r="K43">
            <v>3.2084192220237484E-4</v>
          </cell>
          <cell r="L43">
            <v>0.24277176240483742</v>
          </cell>
          <cell r="M43">
            <v>2.338298729498768</v>
          </cell>
          <cell r="N43">
            <v>0.28458626121044711</v>
          </cell>
          <cell r="O43">
            <v>0.21617421152470115</v>
          </cell>
          <cell r="P43">
            <v>0.37071621139125144</v>
          </cell>
          <cell r="Q43">
            <v>0.35284328871821796</v>
          </cell>
          <cell r="R43">
            <v>0.33246670321841282</v>
          </cell>
          <cell r="S43">
            <v>0.30335411151493485</v>
          </cell>
          <cell r="T43">
            <v>0.24876343940660359</v>
          </cell>
          <cell r="U43">
            <v>0.52548260975471994</v>
          </cell>
          <cell r="V43">
            <v>0.38735745844370539</v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Orientation and sustainability of public finances</v>
          </cell>
        </row>
      </sheetData>
      <sheetData sheetId="1"/>
      <sheetData sheetId="2"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-4.4919119092556539</v>
          </cell>
          <cell r="D23">
            <v>-5</v>
          </cell>
          <cell r="E23">
            <v>-6.4021819540425708</v>
          </cell>
          <cell r="F23">
            <v>3.7514135726114906</v>
          </cell>
          <cell r="G23">
            <v>-3.673224747204118</v>
          </cell>
          <cell r="H23">
            <v>-10.070881959441731</v>
          </cell>
        </row>
      </sheetData>
      <sheetData sheetId="29">
        <row r="4">
          <cell r="D4" t="str">
            <v>General Government Gross Debt (% of GDP) (-)</v>
          </cell>
          <cell r="E4" t="str">
            <v>Distance Structural balance from SGP Medium Term Objective(+)</v>
          </cell>
          <cell r="F4" t="str">
            <v>Fiscal stance: change in Structural budget balance (AMECO)(+)</v>
          </cell>
          <cell r="G4" t="str">
            <v>Cyclically Adjusted Balance (AMECO) (+)</v>
          </cell>
          <cell r="H4" t="str">
            <v>Sustainability indicator: S2 component - the initial budgetary position (IBP)(-)</v>
          </cell>
          <cell r="I4" t="str">
            <v>Nominal long-term interest rate (average, AMECO)(-)</v>
          </cell>
          <cell r="J4" t="str">
            <v>Net lending (+) or net borrowing (-); general government - ESA 1995 (Percentage of gross domestic product at market prices) (+)</v>
          </cell>
          <cell r="K4" t="str">
            <v>Primary budget balance as percentage of GDP (Net lending excluding interest, general government - ESA 1995) (+) AMECO</v>
          </cell>
          <cell r="L4" t="str">
            <v>Sustainability indicator: S2 component - long-term changes in the primary balance (LTC) (-)</v>
          </cell>
          <cell r="M4" t="str">
            <v>Projected change in Labour force between 2008 and 2050 (Budgetary projections: AWG baseline scenario  Year: 2009)(+)</v>
          </cell>
          <cell r="N4" t="str">
            <v>Sustainability indicator: S2 (overall) (-)</v>
          </cell>
          <cell r="O4" t="str">
            <v>Sustainability indicator: S1 (overall)(-)</v>
          </cell>
          <cell r="P4" t="str">
            <v>Sustainability indicator: Required Primary Balance (RPB)(-)</v>
          </cell>
          <cell r="Q4" t="str">
            <v>Projected old-age dependency ratio in 2025 = Population aged 65 and over as a percentage of the population aged 15-64 *) (AWG projection  2009)  (-)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0.15081863971298265</v>
          </cell>
          <cell r="E23">
            <v>-12.583252074591622</v>
          </cell>
          <cell r="F23">
            <v>-4.462432612025431</v>
          </cell>
          <cell r="G23">
            <v>-10.281680638076848</v>
          </cell>
          <cell r="H23">
            <v>2.9519470786535376</v>
          </cell>
          <cell r="I23">
            <v>-19.884398474276075</v>
          </cell>
          <cell r="J23">
            <v>-9.7288472073827084</v>
          </cell>
          <cell r="K23">
            <v>-7.4857838553040192</v>
          </cell>
          <cell r="L23">
            <v>-4.9958214988245047</v>
          </cell>
          <cell r="M23">
            <v>-4.2683918284508824</v>
          </cell>
          <cell r="N23">
            <v>-0.96816908431656923</v>
          </cell>
          <cell r="O23">
            <v>1.5455955645657493</v>
          </cell>
          <cell r="P23">
            <v>-8.5119739684698779</v>
          </cell>
          <cell r="Q23">
            <v>-2.2260941962945338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-4.4919119092556539</v>
          </cell>
          <cell r="AA23">
            <v>-4.3984487396676277</v>
          </cell>
          <cell r="AB23">
            <v>-4.6321066636376935</v>
          </cell>
        </row>
      </sheetData>
      <sheetData sheetId="30">
        <row r="23">
          <cell r="D23">
            <v>-8.3989121553989214</v>
          </cell>
          <cell r="E23">
            <v>1.6796905006889173</v>
          </cell>
          <cell r="F23">
            <v>-4.8996162532148526</v>
          </cell>
          <cell r="G23">
            <v>21.053473224264177</v>
          </cell>
          <cell r="H23">
            <v>1.2506807252988594</v>
          </cell>
          <cell r="I23">
            <v>25.142580290400378</v>
          </cell>
          <cell r="J23">
            <v>15.834615210443006</v>
          </cell>
          <cell r="K23">
            <v>17.490528174889238</v>
          </cell>
          <cell r="L23">
            <v>-25.523556830650026</v>
          </cell>
          <cell r="M23" t="str">
            <v/>
          </cell>
          <cell r="N23">
            <v>-9.696127390776514</v>
          </cell>
          <cell r="O23">
            <v>-3.2746175681825482</v>
          </cell>
          <cell r="P23">
            <v>-30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</v>
          </cell>
          <cell r="AA23">
            <v>1.9911574303209782</v>
          </cell>
          <cell r="AB23">
            <v>-25.523556830650026</v>
          </cell>
        </row>
        <row r="42">
          <cell r="D42">
            <v>-0.35546624868512328</v>
          </cell>
          <cell r="E42">
            <v>0.10215026570741964</v>
          </cell>
          <cell r="F42">
            <v>-0.25875500000000001</v>
          </cell>
          <cell r="G42">
            <v>-0.24351544444444442</v>
          </cell>
          <cell r="H42">
            <v>0.66374488185405311</v>
          </cell>
          <cell r="I42">
            <v>-4.6259307333333353E-2</v>
          </cell>
          <cell r="J42">
            <v>-0.14984426414686272</v>
          </cell>
          <cell r="K42">
            <v>-0.26450462869786273</v>
          </cell>
          <cell r="L42">
            <v>0.32680291066840012</v>
          </cell>
          <cell r="M42" t="str">
            <v>n.a.</v>
          </cell>
          <cell r="N42">
            <v>0.99054779252245329</v>
          </cell>
          <cell r="O42">
            <v>0.96284440393119453</v>
          </cell>
          <cell r="P42">
            <v>0.25383473597336648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1.2995365984727132</v>
          </cell>
          <cell r="E43">
            <v>0.4084236605758223</v>
          </cell>
          <cell r="F43">
            <v>0.46367253731541935</v>
          </cell>
          <cell r="G43">
            <v>0.28007345040309717</v>
          </cell>
          <cell r="H43">
            <v>1.2508570164714119</v>
          </cell>
          <cell r="I43">
            <v>2.8334678399681561E-2</v>
          </cell>
          <cell r="J43">
            <v>0.30845002378710179</v>
          </cell>
          <cell r="K43">
            <v>0.31851310331679861</v>
          </cell>
          <cell r="L43">
            <v>0.62695399937504304</v>
          </cell>
          <cell r="M43" t="str">
            <v/>
          </cell>
          <cell r="N43">
            <v>1.4890143962403493</v>
          </cell>
          <cell r="O43">
            <v>1.4886663382728782</v>
          </cell>
          <cell r="P43">
            <v>0.91732028047780845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Good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Macroeconomic background information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</sheetData>
      <sheetData sheetId="29">
        <row r="4">
          <cell r="D4" t="str">
            <v>HICP (positive difference to the ECB target of 2% means a good performance) (+)</v>
          </cell>
          <cell r="E4" t="str">
            <v>Real Effective Exchange Rate (unit labour costs) (-)</v>
          </cell>
          <cell r="F4" t="str">
            <v>Average of absolute value of output  gap 1999-2008 (-)</v>
          </cell>
          <cell r="G4" t="str">
            <v>Real long term interest rate, deflator GDP (AMECO) (-)</v>
          </cell>
          <cell r="H4" t="str">
            <v>Business investment - Gross fixed capital formation by the private sector as a percentage of GDP (STRIND er070)) (+)</v>
          </cell>
          <cell r="I4" t="str">
            <v>Trade deficit : Net exports of goods and services at current prices (National accounts) in % GDP at market prices.(+)</v>
          </cell>
          <cell r="J4" t="str">
            <v>Balance on current transactions with the rest of the world (National accounts)  in % GDP at market prices. (+)</v>
          </cell>
          <cell r="K4" t="str">
            <v xml:space="preserve">Indicator </v>
          </cell>
          <cell r="L4" t="str">
            <v xml:space="preserve">Indicator </v>
          </cell>
          <cell r="M4" t="str">
            <v xml:space="preserve">Indicator </v>
          </cell>
          <cell r="N4" t="str">
            <v xml:space="preserve">Indicator 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-25.675355116637089</v>
          </cell>
          <cell r="E23">
            <v>-10.070724483225296</v>
          </cell>
          <cell r="F23">
            <v>23.529330348506601</v>
          </cell>
          <cell r="G23">
            <v>-7.6945043364876158</v>
          </cell>
          <cell r="H23">
            <v>-17.746605503107073</v>
          </cell>
          <cell r="I23">
            <v>-7.3111100519282948</v>
          </cell>
          <cell r="J23">
            <v>-8.7343620092734895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</sheetData>
      <sheetData sheetId="30">
        <row r="23">
          <cell r="D23">
            <v>-4.7320554197555618</v>
          </cell>
          <cell r="E23">
            <v>-6.4080861553175801</v>
          </cell>
          <cell r="F23" t="str">
            <v/>
          </cell>
          <cell r="G23">
            <v>-9.6310856541693699</v>
          </cell>
          <cell r="H23">
            <v>-21.349302261971069</v>
          </cell>
          <cell r="I23">
            <v>6.4263642791086619</v>
          </cell>
          <cell r="J23">
            <v>-2.8071927316724752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42">
          <cell r="D42">
            <v>-0.23358669534765064</v>
          </cell>
          <cell r="E42">
            <v>7.9993309954829748</v>
          </cell>
          <cell r="F42" t="str">
            <v>n.a.</v>
          </cell>
          <cell r="G42">
            <v>-0.17824325644444444</v>
          </cell>
          <cell r="H42">
            <v>5.5555555555555552E-2</v>
          </cell>
          <cell r="I42">
            <v>-4.4504438219683112E-2</v>
          </cell>
          <cell r="J42">
            <v>-6.3845887945758656E-2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6.990613673058968E-2</v>
          </cell>
          <cell r="E43">
            <v>10.747422417106542</v>
          </cell>
          <cell r="F43" t="str">
            <v/>
          </cell>
          <cell r="G43">
            <v>0.1273050994426223</v>
          </cell>
          <cell r="H43">
            <v>0.26542631684785994</v>
          </cell>
          <cell r="I43">
            <v>0.43021688337661096</v>
          </cell>
          <cell r="J43">
            <v>0.60730772349880136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R&amp;D and Innovation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-7.1723661377384804</v>
          </cell>
          <cell r="D23">
            <v>1</v>
          </cell>
          <cell r="E23" t="str">
            <v/>
          </cell>
          <cell r="F23" t="str">
            <v/>
          </cell>
          <cell r="G23">
            <v>-7.1723661377384804</v>
          </cell>
          <cell r="H23">
            <v>1.1999992863311377</v>
          </cell>
        </row>
      </sheetData>
      <sheetData sheetId="29">
        <row r="4">
          <cell r="D4" t="str">
            <v>Summary Innovation Index (2008 scoreboard) (+)</v>
          </cell>
          <cell r="E4" t="str">
            <v>Gross domestic expenditure on R&amp;D (GERD) - Percentage of GDP (STRIND tsiir 020)(+)</v>
          </cell>
          <cell r="F4" t="str">
            <v>Gross domestic expenditure on R&amp;D (GERD) by source of funds - industry - Percentage of GDP (STRIND tsiir030)(+)</v>
          </cell>
          <cell r="G4" t="str">
            <v>Gross domestic expenditure on R&amp;D (GERD) by source of funds - government - Percentage of GDP (STRIND tsiir030)(+)</v>
          </cell>
          <cell r="H4" t="str">
            <v>Gross domestic expenditure on R&amp;D (GERD) by source of funds - abroad - Percentage of GDP (STRIND tsiir030) (+)</v>
          </cell>
          <cell r="I4" t="str">
            <v>Science and technology graduates - total - Tertiary graduates in science and technology per 1000 of population aged 20-29 (STRIND tsiir050)(+)</v>
          </cell>
          <cell r="J4" t="str">
            <v>Patent applications to the European Patent Office  (EPO) - Number of applications per million inhabitants (STRIND tsiir060)(+)</v>
          </cell>
          <cell r="K4" t="str">
            <v>Patents granded by the United States Patent and Trademark Office (USPTO) - Number of patents per million inhabitants (STRIND tsiir070)(+)</v>
          </cell>
          <cell r="L4" t="str">
            <v>Triadic patents - Patents all applied for at the EPO, USPTO and JPO - Number of patents per million inhabitants (+)</v>
          </cell>
          <cell r="M4" t="str">
            <v>Venture capital investments - early stage - Percentage of GDP (STRIND tsiir080)(+)</v>
          </cell>
          <cell r="N4" t="str">
            <v>High-tech exports - Exports of high technology products as a share of total exports (STRIND tsiir 160)(+)</v>
          </cell>
          <cell r="O4" t="str">
            <v>Scientific articles per million population (+)</v>
          </cell>
          <cell r="P4" t="str">
            <v>Employment in High-tech sectors (high-tech manufacturing and knowledge-intensive high-technology services - % total employment) (+)</v>
          </cell>
          <cell r="Q4" t="str">
            <v>SMEs innovating in-house (% total smes) (Eurostat CIS)(+)</v>
          </cell>
          <cell r="R4" t="str">
            <v>Innovation expenditures (Eurostat CIS)(+)</v>
          </cell>
          <cell r="S4" t="str">
            <v>Sales of new -to-market products (Eurostat CIS)(+)</v>
          </cell>
          <cell r="T4" t="str">
            <v>Sales of new -to-firm products (Eurostat CIS)(+)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-18.007257644247954</v>
          </cell>
          <cell r="E23">
            <v>-21.928618361001881</v>
          </cell>
          <cell r="F23">
            <v>-15.492890093621437</v>
          </cell>
          <cell r="G23">
            <v>-30</v>
          </cell>
          <cell r="H23">
            <v>-6.4567874992649195</v>
          </cell>
          <cell r="I23">
            <v>-15.262628003239255</v>
          </cell>
          <cell r="J23">
            <v>-12.381531870486789</v>
          </cell>
          <cell r="K23" t="str">
            <v/>
          </cell>
          <cell r="L23">
            <v>-10.93508900542866</v>
          </cell>
          <cell r="M23" t="str">
            <v/>
          </cell>
          <cell r="N23">
            <v>30</v>
          </cell>
          <cell r="O23" t="str">
            <v/>
          </cell>
          <cell r="P23">
            <v>20.883313683774006</v>
          </cell>
          <cell r="Q23" t="str">
            <v/>
          </cell>
          <cell r="R23">
            <v>10.471754924753954</v>
          </cell>
          <cell r="S23">
            <v>30</v>
          </cell>
          <cell r="T23">
            <v>-12.958287020704923</v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-7.1723661377384804</v>
          </cell>
        </row>
      </sheetData>
      <sheetData sheetId="30">
        <row r="23">
          <cell r="D23">
            <v>13.041530197712623</v>
          </cell>
          <cell r="E23">
            <v>12.331713286437354</v>
          </cell>
          <cell r="F23">
            <v>-0.86431300995382843</v>
          </cell>
          <cell r="G23">
            <v>2.0752473342506921</v>
          </cell>
          <cell r="H23">
            <v>-30</v>
          </cell>
          <cell r="I23">
            <v>6.6055804871539712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>
            <v>-15.337295914597911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</v>
          </cell>
        </row>
        <row r="42">
          <cell r="D42">
            <v>9.6819857143822345E-3</v>
          </cell>
          <cell r="E42">
            <v>1.111111111111112E-2</v>
          </cell>
          <cell r="F42">
            <v>4.7077777777778046E-3</v>
          </cell>
          <cell r="G42">
            <v>1.1466666666666663E-3</v>
          </cell>
          <cell r="H42">
            <v>4.3488888888888926E-3</v>
          </cell>
          <cell r="I42">
            <v>0.28983420953322125</v>
          </cell>
          <cell r="J42" t="str">
            <v>n.a.</v>
          </cell>
          <cell r="K42" t="str">
            <v>n.a.</v>
          </cell>
          <cell r="L42" t="str">
            <v>n.a.</v>
          </cell>
          <cell r="M42">
            <v>-1.666666666666667E-3</v>
          </cell>
          <cell r="N42" t="str">
            <v>n.a.</v>
          </cell>
          <cell r="O42" t="str">
            <v>n.a.</v>
          </cell>
          <cell r="P42">
            <v>9.0644196758576136E-3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3.119276821006219E-3</v>
          </cell>
          <cell r="E43">
            <v>2.8832616141554482E-2</v>
          </cell>
          <cell r="F43">
            <v>2.5312331905019612E-2</v>
          </cell>
          <cell r="G43">
            <v>1.2978372692649742E-2</v>
          </cell>
          <cell r="H43">
            <v>4.692175806688622E-3</v>
          </cell>
          <cell r="I43">
            <v>0.41908876543372381</v>
          </cell>
          <cell r="J43" t="str">
            <v/>
          </cell>
          <cell r="K43" t="str">
            <v/>
          </cell>
          <cell r="L43" t="str">
            <v/>
          </cell>
          <cell r="M43">
            <v>2.4963768475856265E-3</v>
          </cell>
          <cell r="N43" t="str">
            <v/>
          </cell>
          <cell r="O43" t="str">
            <v/>
          </cell>
          <cell r="P43">
            <v>6.2145517832213296E-2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 xml:space="preserve"> Business environment - Regulatory barriers to entrepreneurship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Registering Property - Procedures (number) (World bank doing business) (-)</v>
          </cell>
          <cell r="E4" t="str">
            <v>Registering Property - Time (days) (World bank doing business) (-)</v>
          </cell>
          <cell r="F4" t="str">
            <v>Registering Property - Cost (% of property value) (World bank doing business) (-)</v>
          </cell>
          <cell r="G4" t="str">
            <v>Paying Taxes - Payments (number) (World bank doing business) (-)</v>
          </cell>
          <cell r="H4" t="str">
            <v>Paying Taxes - Time (hours) (World bank doing business) (-)</v>
          </cell>
          <cell r="I4" t="str">
            <v>Paying Taxes -Total tax rate (% profit) (World bank doing business) (-)</v>
          </cell>
          <cell r="J4" t="str">
            <v>Dealing with Licenses - Procedures (number) (World bank doing business) (-)</v>
          </cell>
          <cell r="K4" t="str">
            <v>Dealing with Licenses - Time (days) (World bank doing business) (-)</v>
          </cell>
          <cell r="L4" t="str">
            <v>Dealing with Licenses - Cost (% of income per capita) (World bank doing business) (-)</v>
          </cell>
          <cell r="M4" t="str">
            <v>Enforcing Contracts - Procedures (number) (World bank doing business) (-)</v>
          </cell>
          <cell r="N4" t="str">
            <v>Enforcing Contracts - Time (days) (World bank doing business) (-)</v>
          </cell>
          <cell r="O4" t="str">
            <v>Enforcing Contracts - Cost (% of debt) (World bank doing business) (-)</v>
          </cell>
          <cell r="P4" t="str">
            <v>Regulatory and administrative opacity (OECD) (-)</v>
          </cell>
          <cell r="Q4" t="str">
            <v>Regulation impact - average impact of regulation in non-manufacturing sectors (post and telecom ; energy, finance, transport, distribution, business services) on other industries (OECD) (-)</v>
          </cell>
          <cell r="R4" t="str">
            <v>Propensity towards entrepreneurship - Total population considering self-employment (in %) (European Commission, Flash Eurobarometer) (+)</v>
          </cell>
          <cell r="S4" t="str">
            <v>Business demography - Survival rate - The percentage of all real enterprise births of year n which are still active in year n+2 (STRIND er082) (+)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1.4162975488732865</v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34">
          <cell r="Z34">
            <v>9</v>
          </cell>
        </row>
        <row r="35">
          <cell r="Z35">
            <v>9</v>
          </cell>
        </row>
        <row r="41">
          <cell r="Z41">
            <v>-1</v>
          </cell>
        </row>
        <row r="42">
          <cell r="D42">
            <v>-0.8304680801510026</v>
          </cell>
          <cell r="E42">
            <v>-5.3218189843043424</v>
          </cell>
          <cell r="F42">
            <v>9.3023904967222168E-2</v>
          </cell>
          <cell r="G42">
            <v>-3.1977848438562262</v>
          </cell>
          <cell r="H42">
            <v>-0.21608042675526948</v>
          </cell>
          <cell r="I42">
            <v>-0.92975746580446716</v>
          </cell>
          <cell r="J42">
            <v>-1.7570357367311904</v>
          </cell>
          <cell r="K42">
            <v>-3.5317891917988606</v>
          </cell>
          <cell r="L42">
            <v>16.387250759649778</v>
          </cell>
          <cell r="M42">
            <v>-0.33246789230772866</v>
          </cell>
          <cell r="N42">
            <v>-0.3369322382291664</v>
          </cell>
          <cell r="O42">
            <v>5.5063843403197914E-2</v>
          </cell>
          <cell r="P42" t="str">
            <v>n.a.</v>
          </cell>
          <cell r="Q42" t="str">
            <v>n.a.</v>
          </cell>
          <cell r="R42">
            <v>0</v>
          </cell>
          <cell r="S42">
            <v>0.58714285714285908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2.2129598694285</v>
          </cell>
          <cell r="E43">
            <v>5.794954316911709</v>
          </cell>
          <cell r="F43">
            <v>0.42575023503201948</v>
          </cell>
          <cell r="G43">
            <v>7.4498528608962165</v>
          </cell>
          <cell r="H43">
            <v>7.5560818479784304</v>
          </cell>
          <cell r="I43">
            <v>0.83113079971880821</v>
          </cell>
          <cell r="J43">
            <v>3.9730294454291739</v>
          </cell>
          <cell r="K43">
            <v>3.343957210727877</v>
          </cell>
          <cell r="L43">
            <v>9.9931605718938812</v>
          </cell>
          <cell r="M43">
            <v>0.49859552317221523</v>
          </cell>
          <cell r="N43">
            <v>1.1583722060825492</v>
          </cell>
          <cell r="O43">
            <v>0.16710534137753186</v>
          </cell>
          <cell r="P43" t="str">
            <v/>
          </cell>
          <cell r="Q43" t="str">
            <v/>
          </cell>
          <cell r="R43" t="str">
            <v/>
          </cell>
          <cell r="S43">
            <v>0</v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Business Dynamics - Start-up conditions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2.3057228215705559</v>
          </cell>
          <cell r="D23" t="str">
            <v/>
          </cell>
          <cell r="E23">
            <v>2.3057228215705559</v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Starting a Business - Reported time (minimum in days) (DG ENTR) (-)</v>
          </cell>
          <cell r="E4" t="str">
            <v>Starting a Business - Cost (minimum - Eur) (DG ENTR) (-)</v>
          </cell>
          <cell r="F4" t="str">
            <v>Closing a Business Time (years) (World bank doing business) (-)</v>
          </cell>
          <cell r="G4" t="str">
            <v>Closing a Business Cost (% of estate) (World bank doing business) (-)</v>
          </cell>
          <cell r="H4" t="str">
            <v>Closing a Business Recovery rate (cents on the dollar) (World bank doing business) (+)</v>
          </cell>
          <cell r="I4" t="str">
            <v>Administrative burdens on startups (OECD) (-)</v>
          </cell>
          <cell r="J4" t="str">
            <v>Business demography - Birth rate - Number of real enterprise births of year n, divided by the population of active enterprises of year n (STRIND tsier150) (+)</v>
          </cell>
          <cell r="K4" t="str">
            <v>Business demography - Death rate - Number of real enterprise deaths of year n, divided by the population of active enterprises of year n (STRIND tsier150)  (-)</v>
          </cell>
          <cell r="L4" t="str">
            <v>Prevalence Rates of Entrepreneurial Activity - Early –stage Entrepreneurial Activity -(% of adult population between 18-64 years) GEM (+)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1.0214536971682358</v>
          </cell>
          <cell r="E23">
            <v>3.589991945972876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2.3057228215705559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42">
          <cell r="D42" t="str">
            <v>n.a.</v>
          </cell>
          <cell r="E42" t="str">
            <v>n.a.</v>
          </cell>
          <cell r="F42">
            <v>0.99538916938459221</v>
          </cell>
          <cell r="G42">
            <v>0.35076119067042716</v>
          </cell>
          <cell r="H42">
            <v>1.6001295143373694E-2</v>
          </cell>
          <cell r="I42" t="str">
            <v>n.a.</v>
          </cell>
          <cell r="J42">
            <v>-3.7499999999999201E-3</v>
          </cell>
          <cell r="K42" t="str">
            <v>n.a.</v>
          </cell>
          <cell r="L42">
            <v>0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3.3360978830683101</v>
          </cell>
          <cell r="G43">
            <v>0.48874639038429785</v>
          </cell>
          <cell r="H43">
            <v>1.1097112152384156</v>
          </cell>
          <cell r="I43" t="str">
            <v/>
          </cell>
          <cell r="J43">
            <v>0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Good performance</v>
          </cell>
          <cell r="I49" t="str">
            <v>Bad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  <sheetName val="LAF Maquette-ALMP's-12-09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Active labour market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-5.0099587158870182</v>
          </cell>
          <cell r="D23">
            <v>-4</v>
          </cell>
          <cell r="E23">
            <v>-11.191710730236132</v>
          </cell>
          <cell r="F23">
            <v>-2.5694323858829282</v>
          </cell>
          <cell r="G23">
            <v>-0.88879070632094292</v>
          </cell>
          <cell r="H23">
            <v>-3.8434110467632934</v>
          </cell>
        </row>
      </sheetData>
      <sheetData sheetId="29">
        <row r="4">
          <cell r="D4" t="str">
            <v>ALMP expenditure as % of GDP (+)</v>
          </cell>
          <cell r="E4" t="str">
            <v>Number of participants in LMP (categories from 2-7) measures divided by the number of persons wanting to work (+)</v>
          </cell>
          <cell r="F4" t="str">
            <v>Active LMP expenditure per person wanting to work (+)</v>
          </cell>
          <cell r="G4" t="str">
            <v>Passive LMP expenditures as % of GDP (-)</v>
          </cell>
          <cell r="H4" t="str">
            <v>Passive LMP expenditures per person wanting to work (-)</v>
          </cell>
          <cell r="I4" t="str">
            <v>Employment service expenditure per person wanting to work (+)</v>
          </cell>
          <cell r="J4" t="str">
            <v>Proportion of the unemployed in education and training (+)</v>
          </cell>
          <cell r="K4" t="str">
            <v>Proportion of the inactive in education and training (+)</v>
          </cell>
          <cell r="L4" t="str">
            <v>Long-term unemployment rate (-)</v>
          </cell>
          <cell r="M4" t="str">
            <v>Youth unemployment ratio (-)</v>
          </cell>
          <cell r="N4" t="str">
            <v>Employment rate - 15-64 age group-Pre-primary, primary and lower secondary education - levels 0-2 (ISCED 1997) (LFS) (%) (+)</v>
          </cell>
          <cell r="O4" t="str">
            <v>Ratio of active to  passive LMP expenditures (+)</v>
          </cell>
          <cell r="P4" t="str">
            <v>Regular activation in training (EMCO 19M2) (+)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-17.40258453479834</v>
          </cell>
          <cell r="E23">
            <v>-10.399997600475659</v>
          </cell>
          <cell r="F23">
            <v>-11.983423859996602</v>
          </cell>
          <cell r="G23">
            <v>13.108640696864029</v>
          </cell>
          <cell r="H23">
            <v>13.676501157767033</v>
          </cell>
          <cell r="I23">
            <v>-10.401196207465263</v>
          </cell>
          <cell r="J23" t="str">
            <v/>
          </cell>
          <cell r="K23">
            <v>-6.8197971959256787</v>
          </cell>
          <cell r="L23">
            <v>0.95993328318697102</v>
          </cell>
          <cell r="M23">
            <v>4.6457315129952246</v>
          </cell>
          <cell r="N23">
            <v>-8.2720369151450246</v>
          </cell>
          <cell r="O23">
            <v>-19.542398960063714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-5.0099587158870182</v>
          </cell>
        </row>
      </sheetData>
      <sheetData sheetId="30">
        <row r="23">
          <cell r="D23">
            <v>1.6291708879240225</v>
          </cell>
          <cell r="E23" t="str">
            <v/>
          </cell>
          <cell r="F23">
            <v>-2.5694323858829282</v>
          </cell>
          <cell r="G23">
            <v>5.8437184686896915</v>
          </cell>
          <cell r="H23">
            <v>10.901280610105825</v>
          </cell>
          <cell r="I23">
            <v>-9.6095732681194512</v>
          </cell>
          <cell r="J23" t="str">
            <v/>
          </cell>
          <cell r="K23">
            <v>5.9197582644590492</v>
          </cell>
          <cell r="L23">
            <v>5.8877279867878469</v>
          </cell>
          <cell r="M23">
            <v>-10.349208983634782</v>
          </cell>
          <cell r="N23">
            <v>-7.0687521434429446</v>
          </cell>
          <cell r="O23">
            <v>-22.803355080566412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-4</v>
          </cell>
        </row>
        <row r="42">
          <cell r="D42">
            <v>-3.9172000000000005E-2</v>
          </cell>
          <cell r="E42">
            <v>4.2798413360876495</v>
          </cell>
          <cell r="F42">
            <v>-7.3710212001154865E-2</v>
          </cell>
          <cell r="G42">
            <v>-2.1763571428571455E-2</v>
          </cell>
          <cell r="H42">
            <v>-0.22561050331873714</v>
          </cell>
          <cell r="I42">
            <v>1.8017295027939067E-2</v>
          </cell>
          <cell r="J42">
            <v>0.21249999999999991</v>
          </cell>
          <cell r="K42">
            <v>0.16249999999999987</v>
          </cell>
          <cell r="L42">
            <v>-0.14444444444444443</v>
          </cell>
          <cell r="M42">
            <v>-1</v>
          </cell>
          <cell r="N42">
            <v>2.2222222222222539E-2</v>
          </cell>
          <cell r="O42">
            <v>7.7826546081660912E-3</v>
          </cell>
          <cell r="P42">
            <v>-0.59861334593409943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3.1794146312646161E-2</v>
          </cell>
          <cell r="E43">
            <v>11.204956559519921</v>
          </cell>
          <cell r="F43">
            <v>0.27523093651034219</v>
          </cell>
          <cell r="G43">
            <v>3.5423384412408297E-2</v>
          </cell>
          <cell r="H43">
            <v>0.41883177860941384</v>
          </cell>
          <cell r="I43">
            <v>0.11865566692787374</v>
          </cell>
          <cell r="J43">
            <v>0.33895168548376697</v>
          </cell>
          <cell r="K43">
            <v>0.19848783472366557</v>
          </cell>
          <cell r="L43">
            <v>0.15805002500858348</v>
          </cell>
          <cell r="M43">
            <v>1.0266485116689912</v>
          </cell>
          <cell r="N43">
            <v>0.59730800239456716</v>
          </cell>
          <cell r="O43">
            <v>3.582744278580903E-2</v>
          </cell>
          <cell r="P43">
            <v>2.2388898473302943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Bad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GA data level"/>
      <sheetName val="GA data growth"/>
      <sheetName val="GA level assessment"/>
      <sheetName val="GA growth assessment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  <sheetName val="GA data gr (cycl-adj) Final pre"/>
      <sheetName val="GA assessment (cycl-OG&amp;DOG)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Specific labour supply measures for older-workers</v>
          </cell>
        </row>
      </sheetData>
      <sheetData sheetId="4">
        <row r="23">
          <cell r="B23" t="str">
            <v>MT</v>
          </cell>
          <cell r="C23">
            <v>-0.3104590812966207</v>
          </cell>
          <cell r="D23">
            <v>-0.31179331570295621</v>
          </cell>
          <cell r="F23">
            <v>-0.18328256989129033</v>
          </cell>
          <cell r="G23">
            <v>-7.5294127686841184E-2</v>
          </cell>
          <cell r="H23">
            <v>-8.8737609324348488E-2</v>
          </cell>
          <cell r="I23">
            <v>5.4518712741329356E-2</v>
          </cell>
          <cell r="J23">
            <v>1.0637196049849695E-2</v>
          </cell>
          <cell r="K23">
            <v>0.15582702039705265</v>
          </cell>
          <cell r="L23">
            <v>-1.6914147027643422E-3</v>
          </cell>
          <cell r="M23">
            <v>-3.6476489171403205E-2</v>
          </cell>
          <cell r="N23">
            <v>1.3808963019072962E-2</v>
          </cell>
          <cell r="O23">
            <v>2.9772349271457582E-3</v>
          </cell>
          <cell r="P23">
            <v>-0.12821979270289169</v>
          </cell>
          <cell r="Q23">
            <v>-7.0581501430008936E-2</v>
          </cell>
          <cell r="R23">
            <v>-4.9861610159615544E-2</v>
          </cell>
        </row>
        <row r="85">
          <cell r="B85" t="str">
            <v>EU15</v>
          </cell>
        </row>
      </sheetData>
      <sheetData sheetId="5">
        <row r="23">
          <cell r="B23" t="str">
            <v>MT</v>
          </cell>
          <cell r="C23">
            <v>1.8698337645984804</v>
          </cell>
          <cell r="D23">
            <v>-0.20810595903392604</v>
          </cell>
          <cell r="F23">
            <v>0.41297470486540377</v>
          </cell>
          <cell r="G23">
            <v>-1.4312773509468599</v>
          </cell>
          <cell r="H23">
            <v>0.81019668704753012</v>
          </cell>
          <cell r="I23">
            <v>0.4159461865546471</v>
          </cell>
          <cell r="J23">
            <v>0.10792059413842481</v>
          </cell>
          <cell r="K23">
            <v>0.69222315844472559</v>
          </cell>
          <cell r="L23">
            <v>0.34683624573536576</v>
          </cell>
          <cell r="M23">
            <v>0.47511086889930332</v>
          </cell>
          <cell r="N23">
            <v>-0.49390824276338363</v>
          </cell>
          <cell r="O23">
            <v>-0.26831214396554198</v>
          </cell>
          <cell r="P23">
            <v>0.91699709248463002</v>
          </cell>
          <cell r="Q23">
            <v>-0.1148740358957686</v>
          </cell>
          <cell r="R23">
            <v>0.84004642244308625</v>
          </cell>
          <cell r="S23">
            <v>1.2378933011893163</v>
          </cell>
        </row>
        <row r="77">
          <cell r="B77" t="str">
            <v>EU15</v>
          </cell>
          <cell r="C77">
            <v>1.8221518087142536</v>
          </cell>
          <cell r="D77">
            <v>1.1258111046768104</v>
          </cell>
          <cell r="F77">
            <v>0.51846210124894077</v>
          </cell>
          <cell r="G77">
            <v>0.31162274723732775</v>
          </cell>
          <cell r="H77">
            <v>0.29572625619054205</v>
          </cell>
          <cell r="I77">
            <v>-7.8536368257646483E-2</v>
          </cell>
          <cell r="J77">
            <v>7.9067391490791894E-2</v>
          </cell>
          <cell r="K77">
            <v>-0.31614330344713476</v>
          </cell>
          <cell r="L77">
            <v>0.10626469311895703</v>
          </cell>
          <cell r="M77">
            <v>0.4547381836580211</v>
          </cell>
          <cell r="N77">
            <v>-4.431244971524595E-2</v>
          </cell>
          <cell r="O77">
            <v>-9.392353437795814E-2</v>
          </cell>
          <cell r="P77">
            <v>0.20406143294108681</v>
          </cell>
          <cell r="Q77">
            <v>0.38512465862657164</v>
          </cell>
          <cell r="R77">
            <v>0.21387419551811149</v>
          </cell>
          <cell r="S77">
            <v>0.48246650851933165</v>
          </cell>
        </row>
        <row r="85">
          <cell r="B85" t="str">
            <v>EU15</v>
          </cell>
          <cell r="C85">
            <v>1.8221518087142536</v>
          </cell>
          <cell r="D85">
            <v>1.1258111046768104</v>
          </cell>
          <cell r="F85">
            <v>0.51846210124894077</v>
          </cell>
          <cell r="G85">
            <v>0.31162274723732775</v>
          </cell>
          <cell r="H85">
            <v>0.29572625619054205</v>
          </cell>
          <cell r="I85">
            <v>-7.8536368257646483E-2</v>
          </cell>
          <cell r="J85">
            <v>7.9067391490791894E-2</v>
          </cell>
          <cell r="K85">
            <v>-0.31614330344713476</v>
          </cell>
          <cell r="L85">
            <v>0.10626469311895703</v>
          </cell>
          <cell r="M85">
            <v>0.4547381836580211</v>
          </cell>
          <cell r="N85">
            <v>-4.431244971524595E-2</v>
          </cell>
          <cell r="O85">
            <v>-9.392353437795814E-2</v>
          </cell>
          <cell r="P85">
            <v>0.20406143294108681</v>
          </cell>
          <cell r="Q85">
            <v>0.38512465862657164</v>
          </cell>
          <cell r="R85">
            <v>0.21387419551811149</v>
          </cell>
          <cell r="S85">
            <v>0.48246650851933165</v>
          </cell>
        </row>
      </sheetData>
      <sheetData sheetId="6">
        <row r="23">
          <cell r="C23">
            <v>-28.93949555655599</v>
          </cell>
          <cell r="D23">
            <v>-22.909632233718643</v>
          </cell>
          <cell r="F23">
            <v>-30</v>
          </cell>
          <cell r="G23">
            <v>-9.6907100513690025</v>
          </cell>
          <cell r="H23">
            <v>-28.926310054480304</v>
          </cell>
          <cell r="I23">
            <v>30</v>
          </cell>
          <cell r="J23">
            <v>2.4721397067574746</v>
          </cell>
          <cell r="K23">
            <v>15.916229779754712</v>
          </cell>
          <cell r="L23">
            <v>-6.1208043002991506</v>
          </cell>
          <cell r="M23">
            <v>-14.132737507526137</v>
          </cell>
          <cell r="N23">
            <v>3.1194964831726839</v>
          </cell>
          <cell r="O23">
            <v>6.8399970854497987</v>
          </cell>
          <cell r="P23">
            <v>-30</v>
          </cell>
          <cell r="Q23">
            <v>-19.385803629416753</v>
          </cell>
          <cell r="R23">
            <v>-5.3923135568276575</v>
          </cell>
        </row>
      </sheetData>
      <sheetData sheetId="7">
        <row r="23">
          <cell r="C23">
            <v>0.57696642583393887</v>
          </cell>
          <cell r="D23">
            <v>-22.175629597716792</v>
          </cell>
          <cell r="F23">
            <v>-5.8301396503013239</v>
          </cell>
          <cell r="G23">
            <v>-29.273505480475151</v>
          </cell>
          <cell r="H23">
            <v>30</v>
          </cell>
          <cell r="I23">
            <v>23.514302728899612</v>
          </cell>
          <cell r="J23">
            <v>1.4572530622311137</v>
          </cell>
          <cell r="K23">
            <v>30</v>
          </cell>
          <cell r="L23">
            <v>10.905263625624068</v>
          </cell>
          <cell r="M23">
            <v>0.53399364612682487</v>
          </cell>
          <cell r="N23">
            <v>-22.765399948543234</v>
          </cell>
          <cell r="O23">
            <v>-14.376859369646841</v>
          </cell>
          <cell r="P23">
            <v>28.412926184221078</v>
          </cell>
          <cell r="Q23">
            <v>-26.663690257643101</v>
          </cell>
          <cell r="R23">
            <v>15.711536494669025</v>
          </cell>
          <cell r="S23">
            <v>12.801028580780077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E3" t="str">
            <v>EU15</v>
          </cell>
        </row>
        <row r="23">
          <cell r="C23">
            <v>-9.6493040617176025</v>
          </cell>
          <cell r="D23">
            <v>-8</v>
          </cell>
          <cell r="E23">
            <v>-5.7956716989230577</v>
          </cell>
          <cell r="F23">
            <v>0.40015459600355568</v>
          </cell>
          <cell r="G23">
            <v>-13.502936424512146</v>
          </cell>
          <cell r="H23">
            <v>-12.521384211631606</v>
          </cell>
        </row>
      </sheetData>
      <sheetData sheetId="33">
        <row r="4">
          <cell r="D4" t="str">
            <v>Implicit tax on continued work in regular old-age pension systems, for 60-year-olds (-)</v>
          </cell>
          <cell r="E4" t="str">
            <v>Coverage of early retirement (-)</v>
          </cell>
          <cell r="F4" t="str">
            <v>Life-long learning: Participation of the population aged 55-64 in education and training(+)</v>
          </cell>
          <cell r="G4" t="str">
            <v>Life-long learning: Participation of the population aged 45-54 in education and training (EMCO 23M4)(+)</v>
          </cell>
          <cell r="H4" t="str">
            <v>Difference between employment rate of older workers aged 55 to 64 and total 15-64- Men (+)</v>
          </cell>
          <cell r="I4" t="str">
            <v>Difference between employment rate of older workers aged 55 to 64 and total 15-64- Women (+)</v>
          </cell>
          <cell r="J4" t="str">
            <v>Average exit age from the labour force- total(+)</v>
          </cell>
          <cell r="K4" t="str">
            <v>Activity rate (55 to 64 years) (Eurostat) 1999-2006 (+)</v>
          </cell>
          <cell r="L4" t="str">
            <v>Employment rate of older workers aged 55 to 64- Total (+)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-5.0753902141406115</v>
          </cell>
          <cell r="G23">
            <v>-6.5159531837055038</v>
          </cell>
          <cell r="H23">
            <v>-12.02706664204217</v>
          </cell>
          <cell r="I23">
            <v>-9.8951682411947708</v>
          </cell>
          <cell r="J23">
            <v>-12.629569199906104</v>
          </cell>
          <cell r="K23">
            <v>-19.275137237215294</v>
          </cell>
          <cell r="L23">
            <v>-19.459941614905546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-9.6493040617176025</v>
          </cell>
        </row>
      </sheetData>
      <sheetData sheetId="34">
        <row r="23">
          <cell r="D23" t="str">
            <v/>
          </cell>
          <cell r="E23" t="str">
            <v/>
          </cell>
          <cell r="F23" t="str">
            <v/>
          </cell>
          <cell r="G23">
            <v>0.40015459600355568</v>
          </cell>
          <cell r="H23">
            <v>-20.12436824769609</v>
          </cell>
          <cell r="I23">
            <v>-7.2165063286762106</v>
          </cell>
          <cell r="J23">
            <v>1.0242651148480317</v>
          </cell>
          <cell r="K23">
            <v>-21.620111731400705</v>
          </cell>
          <cell r="L23">
            <v>-23.768927385002154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-8</v>
          </cell>
        </row>
        <row r="42">
          <cell r="D42">
            <v>0</v>
          </cell>
          <cell r="E42">
            <v>-3.2419710304792688E-5</v>
          </cell>
          <cell r="F42">
            <v>0.37500000000000006</v>
          </cell>
          <cell r="G42">
            <v>5.9257700663374946</v>
          </cell>
          <cell r="H42">
            <v>0.67777777777777792</v>
          </cell>
          <cell r="I42">
            <v>0.35555555555555546</v>
          </cell>
          <cell r="J42">
            <v>0.28304275815562557</v>
          </cell>
          <cell r="K42">
            <v>1.0666666666666669</v>
          </cell>
          <cell r="L42">
            <v>1.1444444444444442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>
            <v>6.0697997553325357E-4</v>
          </cell>
          <cell r="F43">
            <v>0.30335411151493485</v>
          </cell>
          <cell r="G43">
            <v>23.359398665337473</v>
          </cell>
          <cell r="H43">
            <v>0.45481068847095985</v>
          </cell>
          <cell r="I43">
            <v>0.54466183171442917</v>
          </cell>
          <cell r="J43">
            <v>0.32402305622326144</v>
          </cell>
          <cell r="K43">
            <v>0.44133290267915254</v>
          </cell>
          <cell r="L43">
            <v>0.44993382626060269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Good performance</v>
          </cell>
          <cell r="M49" t="str">
            <v>Unclear</v>
          </cell>
          <cell r="N49" t="str">
            <v>Unclear</v>
          </cell>
          <cell r="O49" t="str">
            <v>Unclear</v>
          </cell>
          <cell r="P49" t="str">
            <v>Unclear</v>
          </cell>
          <cell r="Q49" t="str">
            <v>Unclear</v>
          </cell>
          <cell r="R49" t="str">
            <v>Unclear</v>
          </cell>
          <cell r="S49" t="str">
            <v>Unclear</v>
          </cell>
          <cell r="T49" t="str">
            <v>Unclear</v>
          </cell>
          <cell r="U49" t="str">
            <v>Unclear</v>
          </cell>
          <cell r="V49" t="str">
            <v>Unclear</v>
          </cell>
          <cell r="W49" t="str">
            <v>Unclear</v>
          </cell>
          <cell r="X49" t="str">
            <v>Good performance</v>
          </cell>
          <cell r="Y49" t="str">
            <v>Good performance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Sector specific regulation (telecom, energy)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</sheetData>
      <sheetData sheetId="29">
        <row r="4">
          <cell r="D4" t="str">
            <v>Market share of the incumbent in fixed telecommunications - local calls (including calls to the Internet) - as a percentage of the total market (STRIND tsier070) (-)</v>
          </cell>
          <cell r="E4" t="str">
            <v>Market share of the incumbent in fixed telecommunications - long distance calls - as a percentage of the total market (STRIND tsier070) (-)</v>
          </cell>
          <cell r="F4" t="str">
            <v>Market share of the incumbent in fixed telecommunications - international calls - as a percentage of the total market (STRIND tsier070) (-)</v>
          </cell>
          <cell r="G4" t="str">
            <v>Average of the market share of the incumbent in fixed telecom (local, national, international) own calculations using STRIND indicators (-)</v>
          </cell>
          <cell r="H4" t="str">
            <v>Market share of the leading operator in mobile telecommunication - as a percentage of the total market (STRIND tsier080) (-)</v>
          </cell>
          <cell r="I4" t="str">
            <v>Price of telecommunications - local calls - Price level and evolution in the telecommunications market (in Euro per 10 min call) (STRIND tsier030) (-)</v>
          </cell>
          <cell r="J4" t="str">
            <v>Price of telecommunications - national calls - Price level and evolution in the telecommunications market (in Euro per 10 min call) (STRIND tsier030) (-)</v>
          </cell>
          <cell r="K4" t="str">
            <v>Price of telecommunications - calls to USA - Price level and evolution in the telecommunications market (in Euro per 10 min call) (STRIND tsier030) (-)</v>
          </cell>
          <cell r="L4" t="str">
            <v>Market share of the largest generator in the electricity market - as a percentage of the total generation (STRIND tsier060) (-)</v>
          </cell>
          <cell r="M4" t="str">
            <v>Electricity prices - industrial users - Price level and evolution in the electricity market (in Euro per kWh) (STRIND tsier040) (-)</v>
          </cell>
          <cell r="N4" t="str">
            <v>Electricity prices - households - Price level and evolution in the electricity market (in Euro per kWh) (STRIND tsier040) (-)</v>
          </cell>
          <cell r="O4" t="str">
            <v>Gas prices - industrial users - Price level and evolution in the gas market (in Euro per Gigajoule) (STRIND tsier050)(-)</v>
          </cell>
          <cell r="P4" t="str">
            <v>Gas prices - households - Price level and evolution in the gas market (in Euro per Gigajoule) (STRIND tsier050)(-)</v>
          </cell>
          <cell r="Q4" t="str">
            <v xml:space="preserve"> Indicator of regulatory conditions in retail distribution - Barriers to entry - (OECD) (-)</v>
          </cell>
          <cell r="R4" t="str">
            <v xml:space="preserve"> Indicator of regulatory conditions in retail distribution - Operational restrictions - (OECD) (-)</v>
          </cell>
          <cell r="S4" t="str">
            <v xml:space="preserve"> Indicator of regulatory conditions in retail distribution - Price controls - (OECD) (-)</v>
          </cell>
          <cell r="T4" t="str">
            <v xml:space="preserve">Regulatory conditions in professional services sectors (Accounting, Architect, Engineer, Legal) (OECD) (-) 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-28.973643831431932</v>
          </cell>
          <cell r="E23">
            <v>-30</v>
          </cell>
          <cell r="F23">
            <v>-30</v>
          </cell>
          <cell r="G23">
            <v>-30</v>
          </cell>
          <cell r="H23">
            <v>-18.148263074293951</v>
          </cell>
          <cell r="I23">
            <v>11.349088201872368</v>
          </cell>
          <cell r="J23" t="str">
            <v/>
          </cell>
          <cell r="K23">
            <v>-1.9426223531632527</v>
          </cell>
          <cell r="L23">
            <v>-22.234339636052429</v>
          </cell>
          <cell r="M23">
            <v>-28.261663830545768</v>
          </cell>
          <cell r="N23">
            <v>-10.064558127455468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-18.516476801380851</v>
          </cell>
          <cell r="AA23">
            <v>-16.879790421771592</v>
          </cell>
          <cell r="AB23">
            <v>-20.698725307526523</v>
          </cell>
          <cell r="AC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-4.0911401324935897</v>
          </cell>
          <cell r="J23" t="str">
            <v/>
          </cell>
          <cell r="K23">
            <v>17.059063646707866</v>
          </cell>
          <cell r="L23">
            <v>-9.5056885062732714</v>
          </cell>
          <cell r="M23">
            <v>-17.260312361079976</v>
          </cell>
          <cell r="N23">
            <v>-30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-11</v>
          </cell>
          <cell r="AA23">
            <v>6.4839617571071386</v>
          </cell>
          <cell r="AB23">
            <v>-16.567922343406629</v>
          </cell>
          <cell r="AC23" t="str">
            <v/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>
            <v>-0.80392124509771623</v>
          </cell>
          <cell r="J42">
            <v>-8.6520262183018897</v>
          </cell>
          <cell r="K42">
            <v>-7.2798399996464456</v>
          </cell>
          <cell r="L42">
            <v>-1.807424280151017</v>
          </cell>
          <cell r="M42">
            <v>3.6369987933194068</v>
          </cell>
          <cell r="N42">
            <v>1.800681175527745</v>
          </cell>
          <cell r="O42">
            <v>14.006910103727877</v>
          </cell>
          <cell r="P42">
            <v>7.8281694259298593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2.2064428202469926</v>
          </cell>
          <cell r="J43">
            <v>3.4411029441426635</v>
          </cell>
          <cell r="K43">
            <v>4.0183235533847057</v>
          </cell>
          <cell r="L43">
            <v>1.9014133263026753</v>
          </cell>
          <cell r="M43">
            <v>3.0055245990751258</v>
          </cell>
          <cell r="N43">
            <v>2.1438528067992664</v>
          </cell>
          <cell r="O43">
            <v>2.247667806993622</v>
          </cell>
          <cell r="P43">
            <v>1.6916292662652535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Making work-pay: interplay of tax and benefit system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4.4932808975423368</v>
          </cell>
          <cell r="D23">
            <v>8</v>
          </cell>
          <cell r="E23">
            <v>7.7741339855215585</v>
          </cell>
          <cell r="F23">
            <v>14.186559355421485</v>
          </cell>
          <cell r="G23">
            <v>1.2124278095631176</v>
          </cell>
          <cell r="H23">
            <v>2.7951420168509378</v>
          </cell>
        </row>
      </sheetData>
      <sheetData sheetId="29">
        <row r="4">
          <cell r="D4" t="str">
            <v>Unemployment benefit duration, months (-median of the min-max range) (-)</v>
          </cell>
          <cell r="E4" t="str">
            <v>Unemployment benefit duration, months (Taxing Wages Report (2006) and MISSOC database 2004 -max range) (-)</v>
          </cell>
          <cell r="F4" t="str">
            <v>Average unemployment benefit duration (years) (OECD) (-)</v>
          </cell>
          <cell r="G4" t="str">
            <v>Job availability requirement index (Søren Hasselpflug, "Availability criteria in 25 countries", Danish Finance Ministry Working Paper n°12/2005) (+)</v>
          </cell>
          <cell r="H4" t="str">
            <v>Unemployment trap (low wage-earner): Marginal effective tax rate for an unemployed person (67% AW, single person) (-)</v>
          </cell>
          <cell r="I4" t="str">
            <v>Unemployment trap (average wage-earner): Marginal effective tax rate for an unemployed person (100% AW, single person) (-)</v>
          </cell>
          <cell r="J4" t="str">
            <v>Inactivity trap (low wage-earner): Marginal effective tax rate when moving from social assistance to work (67% AW, single person) (-)</v>
          </cell>
          <cell r="K4" t="str">
            <v>Inactivity trap (average wage-earner): Marginal effective tax rate when moving from social assistance to work (100% AW, single person) (-)</v>
          </cell>
          <cell r="L4" t="str">
            <v>Net Replacement Rates for unemployed persons (67% AW, single person) (-)</v>
          </cell>
          <cell r="M4" t="str">
            <v>Net Replacement Rates for unemployed persons (100% AW, single person, after 7 months) (-)</v>
          </cell>
          <cell r="N4" t="str">
            <v>Average unemployment benefit replacement rate (%) (OECD) (-)</v>
          </cell>
          <cell r="O4" t="str">
            <v>Long-term unemployment rate (-)</v>
          </cell>
          <cell r="P4" t="str">
            <v>Unemployment rate - 15-64 age group- Pre-primary, primary and lower secondary education - levels 0-2 (ISCED 1997) (%) (-)</v>
          </cell>
          <cell r="Q4" t="str">
            <v>Employment rate - 15-64 age group-Pre-primary, primary and lower secondary education - levels 0-2 (ISCED 1997) (LFS) (%) (+)</v>
          </cell>
          <cell r="R4" t="str">
            <v>Labour reserve (total) EMCO19A7 (-)</v>
          </cell>
          <cell r="S4" t="str">
            <v>Net Replacement Rates for unemployed persons (100% AW, single person, after 13 months) (-)</v>
          </cell>
          <cell r="T4" t="str">
            <v>Unemployment trap (low wage-earner): Marginal effective tax rate for an unemployed person (67% AW, one-earner couple with 2 children) (-)</v>
          </cell>
          <cell r="U4" t="str">
            <v>Unemployment trap (average wage-earner): Marginal effective tax rate for an unemployed person (100% AW, one-earner couple with 2 children) (-)</v>
          </cell>
          <cell r="V4" t="str">
            <v>Inactivity trap (low wage-earner): Marginal effective tax rate when moving from social assistance to work (67% AW, one-earner couple with 2 children) (-)</v>
          </cell>
          <cell r="W4" t="str">
            <v>Inactivity trap (average wage-earner): Marginal effective tax rate when moving from social assistance to work (100% AW, one-earner couple with 2 children) (-)</v>
          </cell>
          <cell r="X4" t="str">
            <v>Indicator</v>
          </cell>
          <cell r="Y4" t="str">
            <v>Indicator</v>
          </cell>
        </row>
        <row r="23">
          <cell r="D23">
            <v>10.23497207707317</v>
          </cell>
          <cell r="E23">
            <v>12.916535964903826</v>
          </cell>
          <cell r="F23" t="str">
            <v/>
          </cell>
          <cell r="G23">
            <v>-7.0910537367538389</v>
          </cell>
          <cell r="H23">
            <v>27.554159418193009</v>
          </cell>
          <cell r="I23">
            <v>14.467946320554422</v>
          </cell>
          <cell r="J23">
            <v>-1.972497704421825</v>
          </cell>
          <cell r="K23">
            <v>-1.1701207385661734</v>
          </cell>
          <cell r="L23">
            <v>12.83721644046231</v>
          </cell>
          <cell r="M23">
            <v>15.203689854504463</v>
          </cell>
          <cell r="N23" t="str">
            <v/>
          </cell>
          <cell r="O23">
            <v>0.95993328318697102</v>
          </cell>
          <cell r="P23">
            <v>9.0563196122744074</v>
          </cell>
          <cell r="Q23">
            <v>-8.2720369151450246</v>
          </cell>
          <cell r="R23">
            <v>1.4649223359392642</v>
          </cell>
          <cell r="S23">
            <v>1.6444024061275335</v>
          </cell>
          <cell r="T23">
            <v>9.099318800406369</v>
          </cell>
          <cell r="U23">
            <v>16.753285562885033</v>
          </cell>
          <cell r="V23">
            <v>-0.84865485942280217</v>
          </cell>
          <cell r="W23">
            <v>-1.6903649154555682</v>
          </cell>
          <cell r="X23" t="str">
            <v/>
          </cell>
          <cell r="Y23" t="str">
            <v/>
          </cell>
          <cell r="Z23">
            <v>4.4932808975423368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4.1405455618169702</v>
          </cell>
          <cell r="I23">
            <v>17.787720699286471</v>
          </cell>
          <cell r="J23">
            <v>18.200467268209238</v>
          </cell>
          <cell r="K23">
            <v>24.368692199238112</v>
          </cell>
          <cell r="L23">
            <v>9.412095013337316</v>
          </cell>
          <cell r="M23">
            <v>3.8419724527529837</v>
          </cell>
          <cell r="N23" t="str">
            <v/>
          </cell>
          <cell r="O23">
            <v>5.8877279867878469</v>
          </cell>
          <cell r="P23">
            <v>-10.319103699884923</v>
          </cell>
          <cell r="Q23">
            <v>-7.0687521434429446</v>
          </cell>
          <cell r="R23">
            <v>-0.29744395308597144</v>
          </cell>
          <cell r="S23">
            <v>-1.2994864553597198</v>
          </cell>
          <cell r="T23">
            <v>15.016724081560968</v>
          </cell>
          <cell r="U23">
            <v>7.7190192920544067</v>
          </cell>
          <cell r="V23">
            <v>16.337605510930892</v>
          </cell>
          <cell r="W23">
            <v>9.9217002302748245</v>
          </cell>
          <cell r="X23" t="str">
            <v/>
          </cell>
          <cell r="Y23" t="str">
            <v/>
          </cell>
          <cell r="Z23">
            <v>8</v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>
            <v>0.23292648559649437</v>
          </cell>
          <cell r="I42">
            <v>1.2272321391097046E-3</v>
          </cell>
          <cell r="J42">
            <v>1.3941370712305085E-2</v>
          </cell>
          <cell r="K42">
            <v>-3.4757358708258308E-2</v>
          </cell>
          <cell r="L42">
            <v>0.2617945812545901</v>
          </cell>
          <cell r="M42">
            <v>7.3544893292823765E-2</v>
          </cell>
          <cell r="N42" t="str">
            <v>n.a.</v>
          </cell>
          <cell r="O42">
            <v>-0.14444444444444443</v>
          </cell>
          <cell r="P42">
            <v>-0.14444444444444432</v>
          </cell>
          <cell r="Q42">
            <v>2.2222222222222539E-2</v>
          </cell>
          <cell r="R42">
            <v>-3.6051647433333223E-2</v>
          </cell>
          <cell r="S42">
            <v>-1.4945628897750232</v>
          </cell>
          <cell r="T42">
            <v>1.019377635403083</v>
          </cell>
          <cell r="U42">
            <v>0.42708232679629698</v>
          </cell>
          <cell r="V42">
            <v>0.92418499013673938</v>
          </cell>
          <cell r="W42">
            <v>0.61932906806776322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1.1145823835963464</v>
          </cell>
          <cell r="I43">
            <v>0.57536670911420573</v>
          </cell>
          <cell r="J43">
            <v>0.47390213925196523</v>
          </cell>
          <cell r="K43">
            <v>0.45290816823546315</v>
          </cell>
          <cell r="L43">
            <v>1.3406096936618008</v>
          </cell>
          <cell r="M43">
            <v>3.6618644301263834</v>
          </cell>
          <cell r="N43" t="str">
            <v/>
          </cell>
          <cell r="O43">
            <v>0.15805002500858348</v>
          </cell>
          <cell r="P43">
            <v>0.29745262124642402</v>
          </cell>
          <cell r="Q43">
            <v>0.59730800239456716</v>
          </cell>
          <cell r="R43">
            <v>0.69245889361594548</v>
          </cell>
          <cell r="S43">
            <v>1.2407174832542507</v>
          </cell>
          <cell r="T43">
            <v>1.4658944854508675</v>
          </cell>
          <cell r="U43">
            <v>0.99601425739107874</v>
          </cell>
          <cell r="V43">
            <v>1.3952834083376342</v>
          </cell>
          <cell r="W43">
            <v>1.0857907849105848</v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Labour taxation to stimulate labour demand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26.998150288246904</v>
          </cell>
          <cell r="D23">
            <v>-5</v>
          </cell>
          <cell r="E23">
            <v>26.998150288246904</v>
          </cell>
          <cell r="F23">
            <v>-5.1701721840401333</v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Tax rate on low wage earners: Tax wedge on labour cost (single earner) (-)</v>
          </cell>
          <cell r="E4" t="str">
            <v>Implicit tax rate on employed labour (-)</v>
          </cell>
          <cell r="F4" t="str">
            <v>Social security paid by employer as a % of total labour costs . Industry and services (excluding public administration) (-)</v>
          </cell>
          <cell r="G4" t="str">
            <v>Undeclared work (national sources-early 2000s ) (-)</v>
          </cell>
          <cell r="H4" t="str">
            <v>Unemployment rate - 15-64 age group- Pre-primary, primary and lower secondary education - levels 0-2 (ISCED 1997) (%) (-)</v>
          </cell>
          <cell r="I4" t="str">
            <v>Youth unemployment ratio (-)</v>
          </cell>
          <cell r="J4" t="str">
            <v>Long-term unemployment rate (-)</v>
          </cell>
          <cell r="K4" t="str">
            <v>Tax rate on average wage earners: Tax wedge on labour cost (single earner) (-)</v>
          </cell>
          <cell r="L4" t="str">
            <v>Total tax wedge (including employers SSC) Married couple with 2 children, 100% and 67% of AW (OECD) (-)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30</v>
          </cell>
          <cell r="E23">
            <v>26.639852228942246</v>
          </cell>
          <cell r="F23">
            <v>30</v>
          </cell>
          <cell r="G23" t="str">
            <v/>
          </cell>
          <cell r="H23">
            <v>9.0563196122744074</v>
          </cell>
          <cell r="I23">
            <v>4.6457315129952246</v>
          </cell>
          <cell r="J23">
            <v>0.95993328318697102</v>
          </cell>
          <cell r="K23">
            <v>24.162138378912029</v>
          </cell>
          <cell r="L23">
            <v>27.190610545133346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26.998150288246904</v>
          </cell>
        </row>
      </sheetData>
      <sheetData sheetId="30">
        <row r="23">
          <cell r="D23">
            <v>-10.039661584907673</v>
          </cell>
          <cell r="E23">
            <v>-6.6066256455413299</v>
          </cell>
          <cell r="F23" t="str">
            <v/>
          </cell>
          <cell r="G23" t="str">
            <v/>
          </cell>
          <cell r="H23">
            <v>-10.319103699884923</v>
          </cell>
          <cell r="I23">
            <v>-10.349208983634782</v>
          </cell>
          <cell r="J23">
            <v>5.8877279867878469</v>
          </cell>
          <cell r="K23">
            <v>1.1495432476425445</v>
          </cell>
          <cell r="L23">
            <v>-5.183944753354071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</v>
          </cell>
        </row>
        <row r="42">
          <cell r="D42">
            <v>0.2666666666666665</v>
          </cell>
          <cell r="E42">
            <v>-2.5922317252252053E-2</v>
          </cell>
          <cell r="F42">
            <v>0.1490063691902925</v>
          </cell>
          <cell r="G42" t="str">
            <v>n.a.</v>
          </cell>
          <cell r="H42">
            <v>-0.14444444444444432</v>
          </cell>
          <cell r="I42">
            <v>-1</v>
          </cell>
          <cell r="J42">
            <v>-0.14444444444444443</v>
          </cell>
          <cell r="K42">
            <v>-2.6258461783282491E-2</v>
          </cell>
          <cell r="L42">
            <v>-6.2137805060249504E-2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0.33201650325985443</v>
          </cell>
          <cell r="E43">
            <v>0.22844084915588686</v>
          </cell>
          <cell r="F43">
            <v>0.26763342954311575</v>
          </cell>
          <cell r="G43" t="str">
            <v/>
          </cell>
          <cell r="H43">
            <v>0.29745262124642402</v>
          </cell>
          <cell r="I43">
            <v>1.0266485116689912</v>
          </cell>
          <cell r="J43">
            <v>0.15805002500858348</v>
          </cell>
          <cell r="K43">
            <v>0.52330942047833517</v>
          </cell>
          <cell r="L43">
            <v>0.36840081637410982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Job protection and labour market segmentation/dualisation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11.119316733271409</v>
          </cell>
          <cell r="D23">
            <v>7</v>
          </cell>
          <cell r="E23" t="str">
            <v/>
          </cell>
          <cell r="F23" t="str">
            <v/>
          </cell>
          <cell r="G23">
            <v>11.119316733271409</v>
          </cell>
          <cell r="H23">
            <v>7.4922495248761027</v>
          </cell>
        </row>
      </sheetData>
      <sheetData sheetId="29">
        <row r="4">
          <cell r="D4" t="str">
            <v>Regular EPL (Overall strictness of protection against dismissals) (-)</v>
          </cell>
          <cell r="E4" t="str">
            <v>Temporary EPL (Overall strictness of regulation) (-)</v>
          </cell>
          <cell r="F4" t="str">
            <v>Youth unemployment ratio (-)</v>
          </cell>
          <cell r="G4" t="str">
            <v>Indicator of fluidity in the labour market : Proportion of the Long term unemployed over total unemployment (-)</v>
          </cell>
          <cell r="H4" t="str">
            <v>Unemployment rate - 15-64 age group- Pre-primary, primary and lower secondary education - levels 0-2 (ISCED 1997) (%) (-)</v>
          </cell>
          <cell r="I4" t="str">
            <v>Share of employees with a contract of limited duration (annual average) (-)</v>
          </cell>
          <cell r="J4" t="str">
            <v>Involuntary temporary employment (who could not find permanent job) as % of total employment (LFS) (-)</v>
          </cell>
          <cell r="K4" t="str">
            <v>Involuntary Part-Time employment as % of total employment (LFS) (-)</v>
          </cell>
          <cell r="L4" t="str">
            <v>Transition from fixed-term employment to permanent employment (%) (+)</v>
          </cell>
          <cell r="M4" t="str">
            <v>In-work-poverty risk (-)</v>
          </cell>
          <cell r="N4" t="str">
            <v>Undeclared work (national sources-early 2000s ) (-)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4.6457315129952246</v>
          </cell>
          <cell r="G23">
            <v>-3.7209697640887374</v>
          </cell>
          <cell r="H23">
            <v>9.0563196122744074</v>
          </cell>
          <cell r="I23">
            <v>15.428087127557065</v>
          </cell>
          <cell r="J23">
            <v>8.8054256114100902</v>
          </cell>
          <cell r="K23">
            <v>20.584371955261947</v>
          </cell>
          <cell r="L23">
            <v>30</v>
          </cell>
          <cell r="M23">
            <v>14.625088491960355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11.119316733271409</v>
          </cell>
        </row>
      </sheetData>
      <sheetData sheetId="30">
        <row r="23">
          <cell r="D23" t="str">
            <v/>
          </cell>
          <cell r="E23" t="str">
            <v/>
          </cell>
          <cell r="F23">
            <v>-10.349208983634782</v>
          </cell>
          <cell r="G23">
            <v>30</v>
          </cell>
          <cell r="H23">
            <v>-10.319103699884923</v>
          </cell>
          <cell r="I23">
            <v>3.4175899924808437</v>
          </cell>
          <cell r="J23">
            <v>1.5729056997887376</v>
          </cell>
          <cell r="K23">
            <v>6.5707167424942678</v>
          </cell>
          <cell r="L23" t="str">
            <v/>
          </cell>
          <cell r="M23">
            <v>11.999980149038798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7</v>
          </cell>
        </row>
        <row r="42">
          <cell r="D42" t="str">
            <v>n.a.</v>
          </cell>
          <cell r="E42" t="str">
            <v>n.a.</v>
          </cell>
          <cell r="F42">
            <v>-1</v>
          </cell>
          <cell r="G42">
            <v>-5.9433395546243844E-3</v>
          </cell>
          <cell r="H42">
            <v>-0.14444444444444432</v>
          </cell>
          <cell r="I42">
            <v>0.12222222222222218</v>
          </cell>
          <cell r="J42">
            <v>0.14343333333333341</v>
          </cell>
          <cell r="K42">
            <v>0.15980000000000008</v>
          </cell>
          <cell r="L42">
            <v>-1.0465912483757873</v>
          </cell>
          <cell r="M42">
            <v>0.5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1.0266485116689912</v>
          </cell>
          <cell r="G43">
            <v>9.9970118323853205E-3</v>
          </cell>
          <cell r="H43">
            <v>0.29745262124642402</v>
          </cell>
          <cell r="I43">
            <v>0.2844759682586972</v>
          </cell>
          <cell r="J43">
            <v>0.33727387476010401</v>
          </cell>
          <cell r="K43">
            <v>0.14511354504654064</v>
          </cell>
          <cell r="L43">
            <v>5.0298970640839915</v>
          </cell>
          <cell r="M43">
            <v>0.41666735593729304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Policies increasing working time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14.888220313452155</v>
          </cell>
          <cell r="D23">
            <v>13</v>
          </cell>
          <cell r="E23">
            <v>15.219629290391408</v>
          </cell>
          <cell r="F23">
            <v>-3.9927383595867734</v>
          </cell>
          <cell r="G23">
            <v>14.556811336512901</v>
          </cell>
          <cell r="H23">
            <v>29.626187074699224</v>
          </cell>
        </row>
      </sheetData>
      <sheetData sheetId="29">
        <row r="4">
          <cell r="D4" t="str">
            <v xml:space="preserve">Low-wage (poverty) trap : disincentives to work longer or earn more (One earner couple with two children)   (EMCO 19M6, STRIND ) 2001-2007 (-) </v>
          </cell>
          <cell r="E4" t="str">
            <v xml:space="preserve">Low-wage trap  : disincentives to work longer or earn more (Single person with no children) (EMCO 19M6, STRIND) 2001-2007 (-)  </v>
          </cell>
          <cell r="F4" t="str">
            <v>Low-wage trap for second-earner income (first earner: 67% APW; second earner: 33% to 67%) (-)</v>
          </cell>
          <cell r="G4" t="str">
            <v>Weekly usual working time (men) (+)</v>
          </cell>
          <cell r="H4" t="str">
            <v>Weekly usual working time (women) (+)</v>
          </cell>
          <cell r="I4" t="str">
            <v>Annual average working time (+)</v>
          </cell>
          <cell r="J4" t="str">
            <v>Share of overtime workers (men) (+)</v>
          </cell>
          <cell r="K4" t="str">
            <v>Share of overtime workers (women) (+)</v>
          </cell>
          <cell r="L4" t="str">
            <v>Serious accidents at work  (-)</v>
          </cell>
          <cell r="M4" t="str">
            <v>Fatal accidents at work (-)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9.9989928467308751</v>
          </cell>
          <cell r="E23">
            <v>20.440265734051941</v>
          </cell>
          <cell r="F23">
            <v>10.188780165332146</v>
          </cell>
          <cell r="G23">
            <v>-0.71449381205488072</v>
          </cell>
          <cell r="H23">
            <v>-0.90363518515173868</v>
          </cell>
          <cell r="I23">
            <v>14.556811336512901</v>
          </cell>
          <cell r="J23">
            <v>-0.12403848563062388</v>
          </cell>
          <cell r="K23">
            <v>-4.4521273435562483</v>
          </cell>
          <cell r="L23">
            <v>-10.208904712231098</v>
          </cell>
          <cell r="M23">
            <v>8.3763382621555635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14.888220313452155</v>
          </cell>
        </row>
      </sheetData>
      <sheetData sheetId="30">
        <row r="23">
          <cell r="D23">
            <v>-5.3706124308775731</v>
          </cell>
          <cell r="E23">
            <v>-2.6148642882959736</v>
          </cell>
          <cell r="F23">
            <v>-8.5827955764610611</v>
          </cell>
          <cell r="G23">
            <v>-15.090200150722969</v>
          </cell>
          <cell r="H23">
            <v>-12.495617768511501</v>
          </cell>
          <cell r="I23">
            <v>29.626187074699224</v>
          </cell>
          <cell r="J23">
            <v>0.40082991316804911</v>
          </cell>
          <cell r="K23" t="str">
            <v/>
          </cell>
          <cell r="L23">
            <v>2.2153550593415163</v>
          </cell>
          <cell r="M23">
            <v>-1.3166515956982172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13</v>
          </cell>
        </row>
        <row r="42">
          <cell r="D42">
            <v>1.4033333333333324</v>
          </cell>
          <cell r="E42">
            <v>0.25833333333333286</v>
          </cell>
          <cell r="F42">
            <v>0.30248943845527376</v>
          </cell>
          <cell r="G42">
            <v>2.7433196568821878E-2</v>
          </cell>
          <cell r="H42">
            <v>3.6923057292871501E-4</v>
          </cell>
          <cell r="I42">
            <v>-0.34326420800761615</v>
          </cell>
          <cell r="J42">
            <v>1.5528144675662212</v>
          </cell>
          <cell r="K42">
            <v>3.1283491589507744</v>
          </cell>
          <cell r="L42">
            <v>-3.7142857142857144</v>
          </cell>
          <cell r="M42">
            <v>-2.5714285714285716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1.7573592136033231</v>
          </cell>
          <cell r="E43">
            <v>0.94059329217678411</v>
          </cell>
          <cell r="F43">
            <v>0.69615883257984523</v>
          </cell>
          <cell r="G43">
            <v>0.20635444852373019</v>
          </cell>
          <cell r="H43">
            <v>0.14561210392119275</v>
          </cell>
          <cell r="I43">
            <v>0.22237577723072757</v>
          </cell>
          <cell r="J43">
            <v>94.714630004754042</v>
          </cell>
          <cell r="K43">
            <v>48.490352588470046</v>
          </cell>
          <cell r="L43">
            <v>1.2896997459143646</v>
          </cell>
          <cell r="M43">
            <v>2.1700067553768649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Specific labour supply measures for women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-3.8419253501414912</v>
          </cell>
          <cell r="D23">
            <v>5</v>
          </cell>
          <cell r="E23">
            <v>-1.5830643380355363</v>
          </cell>
          <cell r="F23">
            <v>-2.8889804215910555</v>
          </cell>
          <cell r="G23">
            <v>-6.1007863622474456</v>
          </cell>
          <cell r="H23">
            <v>13.494554038819452</v>
          </cell>
        </row>
      </sheetData>
      <sheetData sheetId="29">
        <row r="4">
          <cell r="D4" t="str">
            <v>Childcare (0-2 years) for less than 30 hours (+)</v>
          </cell>
          <cell r="E4" t="str">
            <v>Childcare (0-2 years) for 30 hours and more (+)</v>
          </cell>
          <cell r="F4" t="str">
            <v>Childcare (3 years to compulsory school age) for less than 30 hours (+)</v>
          </cell>
          <cell r="G4" t="str">
            <v>Childcare (3 years to compulsory school age) for 30 hours and more (+)</v>
          </cell>
          <cell r="H4" t="str">
            <v>Childcare (compulsory school age up to 12 years) for less than 30 hours (+)</v>
          </cell>
          <cell r="I4" t="str">
            <v>Childcare (compulsory school age up to 12 years) for 30 hours and more (+)</v>
          </cell>
          <cell r="J4" t="str">
            <v>Number of months of maternity/paternity/parental leave with benefits replacing at least 2/3 of salary (+)</v>
          </cell>
          <cell r="K4" t="str">
            <v>Inactivity trap for the second member of a couple (first earner: 67% APW; second earner: social assistance to 33%) (-)</v>
          </cell>
          <cell r="L4" t="str">
            <v>Low-wage trap for second-earner income (first earner: 67% APW; second earner: 33% to 67%) (-)</v>
          </cell>
          <cell r="M4" t="str">
            <v>Life-long learning. For women  (+)</v>
          </cell>
          <cell r="N4" t="str">
            <v>Female employment rate (%) (+)</v>
          </cell>
          <cell r="O4" t="str">
            <v>Gender pay gap in unadjusted form (-)</v>
          </cell>
          <cell r="P4" t="str">
            <v>Gender segregation in occupations (-)</v>
          </cell>
          <cell r="Q4" t="str">
            <v>Gender segregation in sectors (-)</v>
          </cell>
          <cell r="R4" t="str">
            <v>Unemployment gender gap (-)</v>
          </cell>
          <cell r="S4" t="str">
            <v>Employment impact of parenthood for women (-)</v>
          </cell>
          <cell r="T4" t="str">
            <v>Employment gender gap in full-time equivalent  (-)</v>
          </cell>
          <cell r="U4" t="str">
            <v>Female part-time workers in % of total female employment (+)</v>
          </cell>
          <cell r="V4" t="str">
            <v>Involuntary female part-time employment as a percentage of female part-time employment (-)</v>
          </cell>
          <cell r="W4" t="str">
            <v>Female Activity rate (15 to 64 years) (Eurostat) 1999-2007 (+)</v>
          </cell>
          <cell r="X4" t="str">
            <v>The difference in employment rates between men and women in % (-)</v>
          </cell>
          <cell r="Y4" t="str">
            <v>Indicator</v>
          </cell>
        </row>
        <row r="23">
          <cell r="D23">
            <v>-9.3488897724071887</v>
          </cell>
          <cell r="E23">
            <v>-9.7123283071711501</v>
          </cell>
          <cell r="F23">
            <v>-12.524817436079092</v>
          </cell>
          <cell r="G23">
            <v>3.904314969491359</v>
          </cell>
          <cell r="H23">
            <v>-15.084600018854097</v>
          </cell>
          <cell r="I23">
            <v>19.251516462354061</v>
          </cell>
          <cell r="J23">
            <v>-6.8043768503522344</v>
          </cell>
          <cell r="K23">
            <v>-7.5227946837828181</v>
          </cell>
          <cell r="L23">
            <v>10.188780165332146</v>
          </cell>
          <cell r="M23">
            <v>-7.1058390929480435</v>
          </cell>
          <cell r="N23">
            <v>-30</v>
          </cell>
          <cell r="O23">
            <v>20.309459463993473</v>
          </cell>
          <cell r="P23">
            <v>6.7253851240024911</v>
          </cell>
          <cell r="Q23">
            <v>22.074866863031911</v>
          </cell>
          <cell r="R23">
            <v>0</v>
          </cell>
          <cell r="S23">
            <v>-1.1867326866512384</v>
          </cell>
          <cell r="T23">
            <v>-30</v>
          </cell>
          <cell r="U23">
            <v>-8.6118185507358085</v>
          </cell>
          <cell r="V23">
            <v>8.7220360269918338</v>
          </cell>
          <cell r="W23">
            <v>-30</v>
          </cell>
          <cell r="X23">
            <v>-30</v>
          </cell>
          <cell r="Y23" t="str">
            <v/>
          </cell>
          <cell r="Z23">
            <v>-3.8419253501414912</v>
          </cell>
        </row>
      </sheetData>
      <sheetData sheetId="30">
        <row r="23">
          <cell r="D23">
            <v>0.28381557027600579</v>
          </cell>
          <cell r="E23">
            <v>11.336992844435068</v>
          </cell>
          <cell r="F23">
            <v>-1.7950806539614601</v>
          </cell>
          <cell r="G23">
            <v>27.398915635843075</v>
          </cell>
          <cell r="H23">
            <v>-17.680162234726879</v>
          </cell>
          <cell r="I23">
            <v>10.567569706528994</v>
          </cell>
          <cell r="J23">
            <v>-5.213362700568644</v>
          </cell>
          <cell r="K23">
            <v>-30</v>
          </cell>
          <cell r="L23">
            <v>-8.5827955764610611</v>
          </cell>
          <cell r="M23">
            <v>-1.7723669158134203</v>
          </cell>
          <cell r="N23">
            <v>-6.473913090279896</v>
          </cell>
          <cell r="O23">
            <v>20.829132336107179</v>
          </cell>
          <cell r="P23">
            <v>-30</v>
          </cell>
          <cell r="Q23">
            <v>12.60606357460958</v>
          </cell>
          <cell r="R23">
            <v>-6.9819947948494008</v>
          </cell>
          <cell r="S23">
            <v>30</v>
          </cell>
          <cell r="T23">
            <v>15.292132499106584</v>
          </cell>
          <cell r="U23">
            <v>14.389731456811239</v>
          </cell>
          <cell r="V23">
            <v>30</v>
          </cell>
          <cell r="W23">
            <v>-3.3167391014984799</v>
          </cell>
          <cell r="X23">
            <v>6.9761755617931209</v>
          </cell>
          <cell r="Y23" t="str">
            <v/>
          </cell>
          <cell r="Z23">
            <v>5</v>
          </cell>
        </row>
        <row r="42">
          <cell r="D42">
            <v>1.5</v>
          </cell>
          <cell r="E42">
            <v>0.5</v>
          </cell>
          <cell r="F42">
            <v>-0.5</v>
          </cell>
          <cell r="G42">
            <v>1.5</v>
          </cell>
          <cell r="H42">
            <v>-0.5</v>
          </cell>
          <cell r="I42">
            <v>-1</v>
          </cell>
          <cell r="J42">
            <v>50.565477455485897</v>
          </cell>
          <cell r="K42">
            <v>-1.1858339625746235</v>
          </cell>
          <cell r="L42">
            <v>0.30248943845527376</v>
          </cell>
          <cell r="M42">
            <v>0.3888888888888889</v>
          </cell>
          <cell r="N42">
            <v>0.82222222222222208</v>
          </cell>
          <cell r="O42">
            <v>0.38750000000000018</v>
          </cell>
          <cell r="P42">
            <v>-2.510749999999895E-3</v>
          </cell>
          <cell r="Q42">
            <v>0.27499999999999991</v>
          </cell>
          <cell r="R42">
            <v>-0.16250000000000003</v>
          </cell>
          <cell r="S42">
            <v>-4.9519857142857102E-2</v>
          </cell>
          <cell r="T42">
            <v>-0.51249999999999973</v>
          </cell>
          <cell r="U42">
            <v>0.3777777777777776</v>
          </cell>
          <cell r="V42">
            <v>0.61666666666666659</v>
          </cell>
          <cell r="W42">
            <v>0.6777777777777787</v>
          </cell>
          <cell r="X42">
            <v>-0.61249999999999982</v>
          </cell>
          <cell r="Y42" t="str">
            <v>n.a.</v>
          </cell>
        </row>
        <row r="43">
          <cell r="D43">
            <v>5.8723581128613294</v>
          </cell>
          <cell r="E43">
            <v>1.029079476961426</v>
          </cell>
          <cell r="F43">
            <v>8.3561704967948742</v>
          </cell>
          <cell r="G43">
            <v>2.6156752923795574</v>
          </cell>
          <cell r="H43">
            <v>2.3566902901392033</v>
          </cell>
          <cell r="I43">
            <v>5.6777482113915001</v>
          </cell>
          <cell r="J43">
            <v>96.992057448775824</v>
          </cell>
          <cell r="K43">
            <v>2.481057217501323</v>
          </cell>
          <cell r="L43">
            <v>0.69615883257984523</v>
          </cell>
          <cell r="M43">
            <v>0.28994497939668523</v>
          </cell>
          <cell r="N43">
            <v>0.43979926553186499</v>
          </cell>
          <cell r="O43">
            <v>0.58383201419455</v>
          </cell>
          <cell r="P43">
            <v>0.1975322587649592</v>
          </cell>
          <cell r="Q43">
            <v>0.24582241170364502</v>
          </cell>
          <cell r="R43">
            <v>0.21483831542047929</v>
          </cell>
          <cell r="S43">
            <v>0.41945795408362541</v>
          </cell>
          <cell r="T43">
            <v>0.29426896479368736</v>
          </cell>
          <cell r="U43">
            <v>0.60614211240847349</v>
          </cell>
          <cell r="V43">
            <v>0.52113405730513773</v>
          </cell>
          <cell r="W43">
            <v>0.38525121773988452</v>
          </cell>
          <cell r="X43">
            <v>0.34044441384292518</v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Bad performance</v>
          </cell>
          <cell r="M49" t="str">
            <v>Good performance</v>
          </cell>
          <cell r="N49" t="str">
            <v>Good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Bad performance</v>
          </cell>
          <cell r="W49" t="str">
            <v>Good performance</v>
          </cell>
          <cell r="X49" t="str">
            <v>Bad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pol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Wage bargaining and wage-setting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-5.5899820791244537</v>
          </cell>
          <cell r="D23">
            <v>-9</v>
          </cell>
          <cell r="E23" t="str">
            <v/>
          </cell>
          <cell r="F23" t="str">
            <v/>
          </cell>
          <cell r="G23">
            <v>-5.5899820791244537</v>
          </cell>
          <cell r="H23">
            <v>-9.1716709612319676</v>
          </cell>
        </row>
      </sheetData>
      <sheetData sheetId="29">
        <row r="4">
          <cell r="D4" t="str">
            <v>Real unit labour cost growth ( %) (-)</v>
          </cell>
          <cell r="E4" t="str">
            <v>Nominal unit labour cost growth (-)</v>
          </cell>
          <cell r="F4" t="str">
            <v>Minimum monthly wage as a proportion of average monthly earnings in industry and services (%)(-)</v>
          </cell>
          <cell r="H4" t="str">
            <v>Nominal unit wage cost gap between services and manufacturing industry (-)</v>
          </cell>
          <cell r="I4" t="str">
            <v>Low-skilled unemployment gap relative to the high-skilled unemployment rate (-)</v>
          </cell>
          <cell r="J4" t="str">
            <v>Dispersion of regional (NUTS level 3) unemployment rates of age group 15-64 (%) (-)</v>
          </cell>
          <cell r="K4" t="str">
            <v>Indicator</v>
          </cell>
          <cell r="L4" t="str">
            <v>Indicator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-5.151901676655263</v>
          </cell>
          <cell r="E23">
            <v>-6.0280624815936452</v>
          </cell>
          <cell r="F23">
            <v>-12.936158291354763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-5.5899820791244537</v>
          </cell>
          <cell r="AA23">
            <v>-5.5899820791244537</v>
          </cell>
          <cell r="AB23" t="str">
            <v/>
          </cell>
        </row>
      </sheetData>
      <sheetData sheetId="30">
        <row r="23">
          <cell r="D23">
            <v>-7.0232356276101395</v>
          </cell>
          <cell r="E23">
            <v>-11.320106294853796</v>
          </cell>
          <cell r="F23">
            <v>11.946690564758272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</v>
          </cell>
          <cell r="AA23">
            <v>-9.1716709612319676</v>
          </cell>
          <cell r="AB23" t="str">
            <v/>
          </cell>
        </row>
        <row r="42">
          <cell r="D42">
            <v>9.1829951950567146E-2</v>
          </cell>
          <cell r="E42">
            <v>0.21272735856351074</v>
          </cell>
          <cell r="F42">
            <v>0.52368271069184646</v>
          </cell>
          <cell r="H42">
            <v>0</v>
          </cell>
          <cell r="I42">
            <v>1.0882411628371027E-2</v>
          </cell>
          <cell r="J42">
            <v>-0.6953005390803374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0.20045067608200989</v>
          </cell>
          <cell r="E43">
            <v>0.13255044113166839</v>
          </cell>
          <cell r="F43">
            <v>0.98841228157196903</v>
          </cell>
          <cell r="H43" t="str">
            <v/>
          </cell>
          <cell r="I43">
            <v>1.30241427052972E-2</v>
          </cell>
          <cell r="J43">
            <v>1.0803262650913878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Immigration and integration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12.837374114319214</v>
          </cell>
          <cell r="D23">
            <v>-9</v>
          </cell>
          <cell r="E23" t="str">
            <v/>
          </cell>
          <cell r="F23" t="str">
            <v/>
          </cell>
          <cell r="G23">
            <v>12.837374114319214</v>
          </cell>
          <cell r="H23">
            <v>-9.3509044626667173</v>
          </cell>
        </row>
      </sheetData>
      <sheetData sheetId="29">
        <row r="4">
          <cell r="D4" t="str">
            <v xml:space="preserve">Share of employed foreign-born population over total population (+) (OECD-Eurostat-2009) </v>
          </cell>
          <cell r="E4" t="str">
            <v>Share of foreign population over total population (Citizenship criterion) (+)</v>
          </cell>
          <cell r="F4" t="str">
            <v>Share of foreign-born population over total population (Birth Place criterion) (+)</v>
          </cell>
          <cell r="G4" t="str">
            <v>Employment rate gap between non EU and EU nationals (EMCO 19.M5)(-)</v>
          </cell>
          <cell r="H4" t="str">
            <v>Difference between unemployment rates of nationals and non-EU nationals (-)</v>
          </cell>
          <cell r="I4" t="str">
            <v>Difference between nationals and non-EU25 nationals participation rates(+)</v>
          </cell>
          <cell r="J4" t="str">
            <v>Difference between foreigners and nationals in the share of those with less than upper secondary education(+)</v>
          </cell>
          <cell r="K4" t="str">
            <v>Employment rate gap between EU born and non-EU born (EMCO19.M5) (-)</v>
          </cell>
          <cell r="L4" t="str">
            <v>Employment rate of foreign-born (% foreign-born population) (OECD, 2009) (+)</v>
          </cell>
          <cell r="M4" t="str">
            <v>Proportion of foreign-born population with primary education  (% total foreign-born population) (OECD 2008) (-)</v>
          </cell>
          <cell r="N4" t="str">
            <v>Proportion of foreign-born population with tertiary education  (% total foreign-born population) (OECD 2008) (+)</v>
          </cell>
          <cell r="O4" t="str">
            <v>Crude rate of net migration (including corrections)(+)</v>
          </cell>
          <cell r="P4" t="str">
            <v>Difference between native-borns and foreign-born  of the share of those with primary education (-)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>
            <v>-12.294274112444409</v>
          </cell>
          <cell r="F23" t="str">
            <v/>
          </cell>
          <cell r="G23">
            <v>7.5503696344585087</v>
          </cell>
          <cell r="H23" t="str">
            <v/>
          </cell>
          <cell r="I23">
            <v>2.7909631529840806</v>
          </cell>
          <cell r="J23" t="str">
            <v/>
          </cell>
          <cell r="K23">
            <v>18.12437859417992</v>
          </cell>
          <cell r="L23" t="str">
            <v/>
          </cell>
          <cell r="M23" t="str">
            <v/>
          </cell>
          <cell r="N23" t="str">
            <v/>
          </cell>
          <cell r="O23">
            <v>7.4366044024041287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12.837374114319214</v>
          </cell>
        </row>
      </sheetData>
      <sheetData sheetId="30">
        <row r="23">
          <cell r="D23" t="str">
            <v/>
          </cell>
          <cell r="E23">
            <v>-4.7494306454974859</v>
          </cell>
          <cell r="F23" t="str">
            <v/>
          </cell>
          <cell r="G23">
            <v>-19.428080158051017</v>
          </cell>
          <cell r="H23" t="str">
            <v/>
          </cell>
          <cell r="I23">
            <v>-30</v>
          </cell>
          <cell r="J23" t="str">
            <v/>
          </cell>
          <cell r="K23">
            <v>0.72627123271758209</v>
          </cell>
          <cell r="L23" t="str">
            <v/>
          </cell>
          <cell r="M23" t="str">
            <v/>
          </cell>
          <cell r="N23" t="str">
            <v/>
          </cell>
          <cell r="O23">
            <v>12.712705058999537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</v>
          </cell>
        </row>
        <row r="42">
          <cell r="D42">
            <v>0.2901656787057913</v>
          </cell>
          <cell r="E42">
            <v>4.1826662234073914E-3</v>
          </cell>
          <cell r="F42">
            <v>0.39970838216419502</v>
          </cell>
          <cell r="G42">
            <v>-1.1596884276666681</v>
          </cell>
          <cell r="H42">
            <v>-3.0676086743204771</v>
          </cell>
          <cell r="I42">
            <v>-11.597619124500904</v>
          </cell>
          <cell r="J42" t="str">
            <v>n.a.</v>
          </cell>
          <cell r="K42">
            <v>-0.79348231966666793</v>
          </cell>
          <cell r="L42">
            <v>0.91805257867744317</v>
          </cell>
          <cell r="M42" t="str">
            <v>n.a.</v>
          </cell>
          <cell r="N42" t="str">
            <v>n.a.</v>
          </cell>
          <cell r="O42">
            <v>0.10864481506867318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0.256816746687969</v>
          </cell>
          <cell r="E43">
            <v>3.9179044854419833E-3</v>
          </cell>
          <cell r="F43">
            <v>0.37903935327266203</v>
          </cell>
          <cell r="G43">
            <v>1.6450629851223675</v>
          </cell>
          <cell r="H43">
            <v>16.43446586335007</v>
          </cell>
          <cell r="I43">
            <v>20.928892080663282</v>
          </cell>
          <cell r="J43" t="str">
            <v/>
          </cell>
          <cell r="K43">
            <v>1.159292399410516</v>
          </cell>
          <cell r="L43">
            <v>0.94691682118904585</v>
          </cell>
          <cell r="M43" t="str">
            <v/>
          </cell>
          <cell r="N43" t="str">
            <v/>
          </cell>
          <cell r="O43">
            <v>0.35207094404876599</v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Bad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Bad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B22" sqref="B22"/>
    </sheetView>
  </sheetViews>
  <sheetFormatPr defaultRowHeight="12.75"/>
  <cols>
    <col min="1" max="1" width="13" customWidth="1"/>
    <col min="2" max="2" width="77.28515625" customWidth="1"/>
  </cols>
  <sheetData>
    <row r="1" spans="1:2">
      <c r="A1" t="s">
        <v>52</v>
      </c>
      <c r="B1" t="s">
        <v>53</v>
      </c>
    </row>
    <row r="2" spans="1:2">
      <c r="B2" s="45" t="s">
        <v>2</v>
      </c>
    </row>
    <row r="3" spans="1:2">
      <c r="A3" t="s">
        <v>54</v>
      </c>
      <c r="B3" t="s">
        <v>42</v>
      </c>
    </row>
    <row r="4" spans="1:2">
      <c r="A4" t="s">
        <v>55</v>
      </c>
      <c r="B4" t="s">
        <v>95</v>
      </c>
    </row>
    <row r="5" spans="1:2">
      <c r="A5" t="s">
        <v>56</v>
      </c>
      <c r="B5" t="s">
        <v>91</v>
      </c>
    </row>
    <row r="6" spans="1:2">
      <c r="A6" t="s">
        <v>57</v>
      </c>
      <c r="B6" t="s">
        <v>88</v>
      </c>
    </row>
    <row r="7" spans="1:2">
      <c r="A7" t="s">
        <v>58</v>
      </c>
      <c r="B7" t="s">
        <v>158</v>
      </c>
    </row>
    <row r="8" spans="1:2">
      <c r="A8" t="s">
        <v>59</v>
      </c>
      <c r="B8" t="s">
        <v>44</v>
      </c>
    </row>
    <row r="9" spans="1:2">
      <c r="A9" t="s">
        <v>60</v>
      </c>
      <c r="B9" t="s">
        <v>0</v>
      </c>
    </row>
    <row r="10" spans="1:2">
      <c r="A10" t="s">
        <v>61</v>
      </c>
      <c r="B10" t="s">
        <v>92</v>
      </c>
    </row>
    <row r="11" spans="1:2">
      <c r="A11" t="s">
        <v>62</v>
      </c>
      <c r="B11" t="s">
        <v>43</v>
      </c>
    </row>
    <row r="12" spans="1:2">
      <c r="A12" t="s">
        <v>63</v>
      </c>
      <c r="B12" t="s">
        <v>80</v>
      </c>
    </row>
    <row r="13" spans="1:2">
      <c r="A13" t="s">
        <v>190</v>
      </c>
      <c r="B13" t="s">
        <v>191</v>
      </c>
    </row>
    <row r="14" spans="1:2">
      <c r="B14" s="45" t="s">
        <v>64</v>
      </c>
    </row>
    <row r="15" spans="1:2">
      <c r="A15" t="s">
        <v>65</v>
      </c>
      <c r="B15" t="s">
        <v>93</v>
      </c>
    </row>
    <row r="16" spans="1:2">
      <c r="A16" t="s">
        <v>66</v>
      </c>
      <c r="B16" t="s">
        <v>99</v>
      </c>
    </row>
    <row r="17" spans="1:2">
      <c r="A17" t="s">
        <v>67</v>
      </c>
      <c r="B17" t="s">
        <v>89</v>
      </c>
    </row>
    <row r="18" spans="1:2">
      <c r="A18" t="s">
        <v>68</v>
      </c>
      <c r="B18" t="s">
        <v>86</v>
      </c>
    </row>
    <row r="19" spans="1:2">
      <c r="A19" t="s">
        <v>69</v>
      </c>
      <c r="B19" t="s">
        <v>94</v>
      </c>
    </row>
    <row r="20" spans="1:2">
      <c r="A20" t="s">
        <v>70</v>
      </c>
      <c r="B20" t="s">
        <v>87</v>
      </c>
    </row>
    <row r="22" spans="1:2">
      <c r="B22" s="45" t="s">
        <v>4</v>
      </c>
    </row>
    <row r="23" spans="1:2">
      <c r="A23" t="s">
        <v>71</v>
      </c>
      <c r="B23" t="s">
        <v>100</v>
      </c>
    </row>
    <row r="24" spans="1:2">
      <c r="A24" t="s">
        <v>72</v>
      </c>
      <c r="B24" t="s">
        <v>45</v>
      </c>
    </row>
    <row r="25" spans="1:2">
      <c r="A25" t="s">
        <v>101</v>
      </c>
      <c r="B25" t="s">
        <v>101</v>
      </c>
    </row>
    <row r="27" spans="1:2">
      <c r="B27" s="45" t="s">
        <v>31</v>
      </c>
    </row>
    <row r="28" spans="1:2">
      <c r="A28" t="s">
        <v>73</v>
      </c>
      <c r="B28" t="s">
        <v>74</v>
      </c>
    </row>
    <row r="29" spans="1:2">
      <c r="A29" t="s">
        <v>189</v>
      </c>
      <c r="B29" t="s">
        <v>36</v>
      </c>
    </row>
    <row r="37" spans="5:5">
      <c r="E37" t="s">
        <v>79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workbookViewId="0"/>
  </sheetViews>
  <sheetFormatPr defaultRowHeight="12.75"/>
  <cols>
    <col min="2" max="2" width="37.28515625" customWidth="1"/>
    <col min="3" max="3" width="10.140625" customWidth="1"/>
    <col min="4" max="4" width="10.7109375" customWidth="1"/>
    <col min="5" max="5" width="11.140625" customWidth="1"/>
    <col min="7" max="7" width="9.85546875" customWidth="1"/>
    <col min="11" max="11" width="34.7109375" customWidth="1"/>
    <col min="12" max="12" width="10.140625" customWidth="1"/>
    <col min="13" max="13" width="11.140625" customWidth="1"/>
  </cols>
  <sheetData>
    <row r="1" spans="1:23">
      <c r="B1" s="215" t="s">
        <v>164</v>
      </c>
      <c r="J1" s="29"/>
      <c r="K1" s="6"/>
      <c r="L1" s="6"/>
      <c r="M1" s="6"/>
    </row>
    <row r="2" spans="1:23" ht="12" customHeight="1">
      <c r="A2" s="77"/>
      <c r="B2" s="317"/>
      <c r="C2" s="474" t="s">
        <v>160</v>
      </c>
      <c r="D2" s="475"/>
      <c r="E2" s="476"/>
      <c r="F2" s="408" t="s">
        <v>161</v>
      </c>
      <c r="G2" s="408" t="s">
        <v>162</v>
      </c>
      <c r="H2" s="309"/>
      <c r="K2" s="471"/>
      <c r="L2" s="471"/>
      <c r="M2" s="471"/>
    </row>
    <row r="3" spans="1:23" ht="51">
      <c r="A3" s="77"/>
      <c r="B3" s="31"/>
      <c r="C3" s="472" t="s">
        <v>151</v>
      </c>
      <c r="D3" s="473"/>
      <c r="E3" s="409" t="s">
        <v>166</v>
      </c>
      <c r="F3" s="408" t="s">
        <v>149</v>
      </c>
      <c r="G3" s="408" t="s">
        <v>163</v>
      </c>
      <c r="H3" s="31"/>
      <c r="K3" s="412"/>
      <c r="L3" s="412"/>
      <c r="M3" s="412"/>
    </row>
    <row r="4" spans="1:23">
      <c r="A4" s="77"/>
      <c r="B4" s="411"/>
      <c r="C4" s="19" t="s">
        <v>32</v>
      </c>
      <c r="D4" s="236" t="s">
        <v>1</v>
      </c>
      <c r="E4" s="317"/>
      <c r="F4" s="302"/>
      <c r="G4" s="317"/>
      <c r="H4" s="31"/>
      <c r="K4" s="412"/>
      <c r="L4" s="412"/>
      <c r="M4" s="412"/>
    </row>
    <row r="5" spans="1:23">
      <c r="A5" s="77"/>
      <c r="B5" s="20" t="s">
        <v>81</v>
      </c>
      <c r="C5" s="25">
        <f>AVERAGE(C6:C8)</f>
        <v>3.2488193973915713</v>
      </c>
      <c r="D5" s="237">
        <f>'[20]GA growth assessment'!$S$23</f>
        <v>12.801028580780077</v>
      </c>
      <c r="E5" s="238">
        <f>'Graph 1 &amp; 2. Accounting graph'!G4</f>
        <v>1.2378933011893163</v>
      </c>
      <c r="F5" s="324"/>
      <c r="G5" s="324"/>
      <c r="H5" s="213"/>
      <c r="K5" s="412"/>
      <c r="L5" s="413"/>
      <c r="M5" s="413"/>
      <c r="O5" s="21"/>
      <c r="P5" s="21"/>
    </row>
    <row r="6" spans="1:23">
      <c r="A6" s="77"/>
      <c r="B6" s="319" t="s">
        <v>168</v>
      </c>
      <c r="C6" s="17">
        <f>'[20]GA level assessment'!$L$23</f>
        <v>-6.1208043002991506</v>
      </c>
      <c r="D6" s="17">
        <f>'[20]GA growth assessment'!$L$23</f>
        <v>10.905263625624068</v>
      </c>
      <c r="E6" s="320">
        <f>'Graph 1 &amp; 2. Accounting graph'!G8</f>
        <v>0.34683624573536576</v>
      </c>
      <c r="F6" s="325"/>
      <c r="G6" s="325"/>
      <c r="H6" s="213"/>
      <c r="K6" s="6"/>
      <c r="L6" s="29"/>
      <c r="M6" s="14"/>
      <c r="O6" s="21"/>
      <c r="P6" s="21"/>
      <c r="Q6" s="21"/>
      <c r="R6" s="21"/>
      <c r="S6" s="21"/>
      <c r="T6" s="21"/>
      <c r="U6" s="21"/>
      <c r="V6" s="21"/>
      <c r="W6" s="21"/>
    </row>
    <row r="7" spans="1:23">
      <c r="A7" s="77"/>
      <c r="B7" s="321" t="s">
        <v>167</v>
      </c>
      <c r="C7" s="17">
        <f>'[20]GA level assessment'!$M$23</f>
        <v>-14.132737507526137</v>
      </c>
      <c r="D7" s="17">
        <f>'[20]GA growth assessment'!$M$23</f>
        <v>0.53399364612682487</v>
      </c>
      <c r="E7" s="320">
        <f>'Graph 1 &amp; 2. Accounting graph'!G9</f>
        <v>0.47511086889930332</v>
      </c>
      <c r="F7" s="325"/>
      <c r="G7" s="325"/>
      <c r="H7" s="213"/>
      <c r="K7" s="6"/>
      <c r="L7" s="29"/>
      <c r="M7" s="14"/>
      <c r="O7" s="21"/>
      <c r="P7" s="21"/>
    </row>
    <row r="8" spans="1:23">
      <c r="A8" s="77"/>
      <c r="B8" s="321" t="s">
        <v>22</v>
      </c>
      <c r="C8" s="17">
        <f>'[20]GA level assessment'!$I$23</f>
        <v>30</v>
      </c>
      <c r="D8" s="17">
        <f>'[20]GA growth assessment'!$I$23</f>
        <v>23.514302728899612</v>
      </c>
      <c r="E8" s="320">
        <f>'Graph 1 &amp; 2. Accounting graph'!G10</f>
        <v>0.4159461865546471</v>
      </c>
      <c r="F8" s="325"/>
      <c r="G8" s="325"/>
      <c r="H8" s="213"/>
      <c r="K8" s="6"/>
      <c r="L8" s="29"/>
      <c r="M8" s="14"/>
      <c r="O8" s="21"/>
      <c r="P8" s="21"/>
    </row>
    <row r="9" spans="1:23">
      <c r="A9" s="77"/>
      <c r="B9" s="19" t="s">
        <v>82</v>
      </c>
      <c r="C9" s="23">
        <f>'[20]GA level assessment'!$R$23</f>
        <v>-5.3923135568276575</v>
      </c>
      <c r="D9" s="23">
        <f>'[20]GA growth assessment'!$R$23</f>
        <v>15.711536494669025</v>
      </c>
      <c r="E9" s="238">
        <f>'Graph 1 &amp; 2. Accounting graph'!G5</f>
        <v>0.84004642244308625</v>
      </c>
      <c r="F9" s="317"/>
      <c r="G9" s="317"/>
      <c r="H9" s="214"/>
      <c r="K9" s="6"/>
      <c r="L9" s="29"/>
      <c r="M9" s="14"/>
      <c r="O9" s="21"/>
      <c r="P9" s="21"/>
    </row>
    <row r="10" spans="1:23">
      <c r="A10" s="77"/>
      <c r="B10" s="321" t="s">
        <v>28</v>
      </c>
      <c r="C10" s="17">
        <f>'[20]GA level assessment'!$N$23</f>
        <v>3.1194964831726839</v>
      </c>
      <c r="D10" s="17">
        <f>'[20]GA growth assessment'!$N$23</f>
        <v>-22.765399948543234</v>
      </c>
      <c r="E10" s="320">
        <f>'Graph 1 &amp; 2. Accounting graph'!G12</f>
        <v>-0.49390824276338363</v>
      </c>
      <c r="F10" s="325"/>
      <c r="G10" s="325"/>
      <c r="H10" s="213"/>
      <c r="K10" s="6"/>
      <c r="L10" s="29"/>
      <c r="M10" s="14"/>
      <c r="O10" s="21"/>
      <c r="P10" s="21"/>
    </row>
    <row r="11" spans="1:23">
      <c r="A11" s="77"/>
      <c r="B11" s="321" t="s">
        <v>29</v>
      </c>
      <c r="C11" s="17">
        <f>'[20]GA level assessment'!$O$23</f>
        <v>6.8399970854497987</v>
      </c>
      <c r="D11" s="17">
        <f>'[20]GA growth assessment'!$O$23</f>
        <v>-14.376859369646841</v>
      </c>
      <c r="E11" s="320">
        <f>'Graph 1 &amp; 2. Accounting graph'!G13</f>
        <v>-0.26831214396554198</v>
      </c>
      <c r="F11" s="325"/>
      <c r="G11" s="325"/>
      <c r="H11" s="213"/>
      <c r="K11" s="6"/>
      <c r="L11" s="29"/>
      <c r="M11" s="14"/>
      <c r="O11" s="21"/>
      <c r="P11" s="21"/>
    </row>
    <row r="12" spans="1:23">
      <c r="A12" s="77"/>
      <c r="B12" s="321" t="s">
        <v>30</v>
      </c>
      <c r="C12" s="17">
        <f>'[20]GA level assessment'!$P$23</f>
        <v>-30</v>
      </c>
      <c r="D12" s="17">
        <f>'[20]GA growth assessment'!$P$23</f>
        <v>28.412926184221078</v>
      </c>
      <c r="E12" s="320">
        <f>'Graph 1 &amp; 2. Accounting graph'!G14</f>
        <v>0.91699709248463002</v>
      </c>
      <c r="F12" s="325"/>
      <c r="G12" s="325"/>
      <c r="H12" s="213"/>
      <c r="K12" s="6"/>
      <c r="L12" s="29"/>
      <c r="M12" s="14"/>
      <c r="O12" s="21"/>
      <c r="P12" s="21"/>
    </row>
    <row r="13" spans="1:23">
      <c r="A13" s="77"/>
      <c r="B13" s="321" t="s">
        <v>23</v>
      </c>
      <c r="C13" s="17">
        <f>'[20]GA level assessment'!$Q$23</f>
        <v>-19.385803629416753</v>
      </c>
      <c r="D13" s="17">
        <f>'[20]GA growth assessment'!$Q$23</f>
        <v>-26.663690257643101</v>
      </c>
      <c r="E13" s="320">
        <f>'Graph 1 &amp; 2. Accounting graph'!G15</f>
        <v>-0.1148740358957686</v>
      </c>
      <c r="F13" s="325"/>
      <c r="G13" s="325"/>
      <c r="H13" s="213"/>
      <c r="K13" s="6"/>
      <c r="L13" s="29"/>
      <c r="M13" s="14"/>
      <c r="O13" s="21"/>
      <c r="P13" s="21"/>
    </row>
    <row r="14" spans="1:23">
      <c r="A14" s="77"/>
      <c r="B14" s="321" t="s">
        <v>24</v>
      </c>
      <c r="C14" s="17">
        <f>'[20]GA level assessment'!$J$23</f>
        <v>2.4721397067574746</v>
      </c>
      <c r="D14" s="17">
        <f>'[20]GA growth assessment'!$J$23</f>
        <v>1.4572530622311137</v>
      </c>
      <c r="E14" s="320">
        <f>'Graph 1 &amp; 2. Accounting graph'!G16</f>
        <v>0.10792059413842481</v>
      </c>
      <c r="F14" s="325"/>
      <c r="G14" s="325"/>
      <c r="H14" s="213"/>
      <c r="K14" s="6"/>
      <c r="L14" s="29"/>
      <c r="M14" s="14"/>
      <c r="O14" s="21"/>
      <c r="P14" s="21"/>
    </row>
    <row r="15" spans="1:23">
      <c r="A15" s="77"/>
      <c r="B15" s="321" t="s">
        <v>25</v>
      </c>
      <c r="C15" s="17">
        <f>'[20]GA level assessment'!$K$23</f>
        <v>15.916229779754712</v>
      </c>
      <c r="D15" s="17">
        <f>'[20]GA growth assessment'!$K$23</f>
        <v>30</v>
      </c>
      <c r="E15" s="320">
        <f>'Graph 1 &amp; 2. Accounting graph'!G17</f>
        <v>0.69222315844472559</v>
      </c>
      <c r="F15" s="325"/>
      <c r="G15" s="325"/>
      <c r="H15" s="213"/>
      <c r="K15" s="412"/>
      <c r="L15" s="413"/>
      <c r="M15" s="413"/>
      <c r="O15" s="21"/>
      <c r="P15" s="21"/>
    </row>
    <row r="16" spans="1:23">
      <c r="A16" s="77"/>
      <c r="B16" s="16" t="s">
        <v>96</v>
      </c>
      <c r="C16" s="24">
        <f>'[20]GA level assessment'!$D$23</f>
        <v>-22.909632233718643</v>
      </c>
      <c r="D16" s="24">
        <f>'[20]GA growth assessment'!$D$23</f>
        <v>-22.175629597716792</v>
      </c>
      <c r="E16" s="239">
        <f>'Graph 1 &amp; 2. Accounting graph'!G6</f>
        <v>-0.20810595903392604</v>
      </c>
      <c r="F16" s="317"/>
      <c r="G16" s="317"/>
      <c r="H16" s="214"/>
      <c r="K16" s="6"/>
      <c r="L16" s="29"/>
      <c r="M16" s="14"/>
      <c r="N16" s="9"/>
      <c r="O16" s="9"/>
      <c r="P16" s="9"/>
      <c r="Q16" s="2"/>
    </row>
    <row r="17" spans="1:17">
      <c r="A17" s="77"/>
      <c r="B17" s="322" t="s">
        <v>20</v>
      </c>
      <c r="C17" s="15">
        <f>'[20]GA level assessment'!$F$23</f>
        <v>-30</v>
      </c>
      <c r="D17" s="15">
        <f>'[20]GA growth assessment'!$F$23</f>
        <v>-5.8301396503013239</v>
      </c>
      <c r="E17" s="323">
        <f>'Graph 1 &amp; 2. Accounting graph'!G19</f>
        <v>0.41297470486540377</v>
      </c>
      <c r="F17" s="325"/>
      <c r="G17" s="325"/>
      <c r="H17" s="213"/>
      <c r="K17" s="6"/>
      <c r="L17" s="29"/>
      <c r="M17" s="14"/>
      <c r="N17" s="2"/>
      <c r="O17" s="7"/>
      <c r="P17" s="7"/>
      <c r="Q17" s="2"/>
    </row>
    <row r="18" spans="1:17">
      <c r="A18" s="77"/>
      <c r="B18" s="321" t="s">
        <v>21</v>
      </c>
      <c r="C18" s="17">
        <f>'[20]GA level assessment'!$G$23</f>
        <v>-9.6907100513690025</v>
      </c>
      <c r="D18" s="17">
        <f>'[20]GA growth assessment'!$G$23</f>
        <v>-29.273505480475151</v>
      </c>
      <c r="E18" s="320">
        <f>'Graph 1 &amp; 2. Accounting graph'!G20</f>
        <v>-1.4312773509468599</v>
      </c>
      <c r="F18" s="325"/>
      <c r="G18" s="325"/>
      <c r="H18" s="213"/>
      <c r="K18" s="6"/>
      <c r="L18" s="29"/>
      <c r="M18" s="14"/>
      <c r="N18" s="2"/>
      <c r="O18" s="7"/>
      <c r="P18" s="7"/>
      <c r="Q18" s="2"/>
    </row>
    <row r="19" spans="1:17">
      <c r="A19" s="77"/>
      <c r="B19" s="318" t="s">
        <v>97</v>
      </c>
      <c r="C19" s="18">
        <f>'[20]GA level assessment'!$H$23</f>
        <v>-28.926310054480304</v>
      </c>
      <c r="D19" s="18">
        <f>'[20]GA growth assessment'!$H$23</f>
        <v>30</v>
      </c>
      <c r="E19" s="320">
        <f>'Graph 1 &amp; 2. Accounting graph'!G21</f>
        <v>0.81019668704753012</v>
      </c>
      <c r="F19" s="325"/>
      <c r="G19" s="325"/>
      <c r="H19" s="213"/>
      <c r="K19" s="412"/>
      <c r="L19" s="413"/>
      <c r="M19" s="413"/>
      <c r="O19" s="21"/>
      <c r="P19" s="21"/>
    </row>
    <row r="20" spans="1:17">
      <c r="A20" s="77"/>
      <c r="B20" s="20" t="s">
        <v>98</v>
      </c>
      <c r="C20" s="25">
        <f>'[20]GA level assessment'!$C$23</f>
        <v>-28.93949555655599</v>
      </c>
      <c r="D20" s="25">
        <f>'[20]GA growth assessment'!$C$23</f>
        <v>0.57696642583393887</v>
      </c>
      <c r="E20" s="238">
        <f>'Graph 1 &amp; 2. Accounting graph'!G3</f>
        <v>1.8698337645984804</v>
      </c>
      <c r="F20" s="317"/>
      <c r="G20" s="317"/>
      <c r="H20" s="214"/>
    </row>
    <row r="21" spans="1:17">
      <c r="E21" s="240"/>
    </row>
    <row r="27" spans="1:17">
      <c r="F27" s="2"/>
    </row>
    <row r="32" spans="1:17">
      <c r="B32" s="2"/>
    </row>
  </sheetData>
  <mergeCells count="3">
    <mergeCell ref="K2:M2"/>
    <mergeCell ref="C3:D3"/>
    <mergeCell ref="C2:E2"/>
  </mergeCells>
  <phoneticPr fontId="3" type="noConversion"/>
  <conditionalFormatting sqref="C5:D20">
    <cfRule type="cellIs" dxfId="2" priority="1" stopIfTrue="1" operator="lessThanOrEqual">
      <formula>-4</formula>
    </cfRule>
  </conditionalFormatting>
  <pageMargins left="0.75" right="0.75" top="1" bottom="1" header="0.5" footer="0.5"/>
  <pageSetup paperSize="9" scale="99" orientation="portrait" r:id="rId1"/>
  <headerFooter alignWithMargins="0"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42"/>
  <sheetViews>
    <sheetView zoomScale="75" workbookViewId="0"/>
  </sheetViews>
  <sheetFormatPr defaultRowHeight="12.75"/>
  <cols>
    <col min="2" max="2" width="16" customWidth="1"/>
    <col min="6" max="6" width="12.140625" customWidth="1"/>
  </cols>
  <sheetData>
    <row r="1" spans="1:19">
      <c r="A1" s="4"/>
      <c r="B1" s="414" t="str">
        <f>"Gap with "&amp; '[20]GA data level'!$B$85 &amp;" in level in 2008"</f>
        <v>Gap with EU15 in level in 2008</v>
      </c>
      <c r="C1" s="4"/>
      <c r="E1" s="4"/>
      <c r="F1" s="4" t="s">
        <v>226</v>
      </c>
      <c r="G1" s="4"/>
      <c r="H1" s="4"/>
      <c r="L1" s="4" t="s">
        <v>227</v>
      </c>
      <c r="M1" s="4"/>
      <c r="P1" s="22" t="s">
        <v>228</v>
      </c>
      <c r="Q1" s="22"/>
    </row>
    <row r="2" spans="1:19">
      <c r="A2" s="4"/>
      <c r="B2" s="4"/>
      <c r="C2" s="27" t="str">
        <f>'[20]GA data level'!$B$23&amp;"€"</f>
        <v>MT€</v>
      </c>
      <c r="D2" s="4"/>
      <c r="E2" s="4"/>
      <c r="F2" s="4"/>
      <c r="G2" s="22" t="str">
        <f>'[20]GA data growth'!$B$23</f>
        <v>MT</v>
      </c>
      <c r="H2" s="4"/>
      <c r="I2" s="4" t="str">
        <f>'[20]GA data growth'!$B$77</f>
        <v>EU15</v>
      </c>
      <c r="J2" s="390" t="str">
        <f>'[20]GA data growth'!$B$85</f>
        <v>EU15</v>
      </c>
      <c r="L2" s="4"/>
      <c r="M2" s="4" t="str">
        <f>'[20]GA data growth'!$B$23</f>
        <v>MT</v>
      </c>
      <c r="O2" s="4"/>
      <c r="P2" s="22"/>
      <c r="Q2" s="22" t="str">
        <f>'[20]GA data growth'!$B$23</f>
        <v>MT</v>
      </c>
    </row>
    <row r="3" spans="1:19">
      <c r="A3" s="4" t="s">
        <v>15</v>
      </c>
      <c r="B3" s="4" t="s">
        <v>18</v>
      </c>
      <c r="C3" s="389">
        <f>'[20]GA data level'!$C$23*100</f>
        <v>-31.04590812966207</v>
      </c>
      <c r="D3" s="27"/>
      <c r="E3" s="4" t="s">
        <v>15</v>
      </c>
      <c r="F3" s="4" t="s">
        <v>85</v>
      </c>
      <c r="G3" s="4">
        <f>'[20]GA data growth'!C$23</f>
        <v>1.8698337645984804</v>
      </c>
      <c r="H3" s="4"/>
      <c r="I3" s="4">
        <f>'[20]GA data growth'!$C$77</f>
        <v>1.8221518087142536</v>
      </c>
      <c r="J3" s="4">
        <f>'[20]GA data growth'!$C$85</f>
        <v>1.8221518087142536</v>
      </c>
      <c r="K3" s="27"/>
      <c r="L3" s="4" t="s">
        <v>85</v>
      </c>
      <c r="M3" s="4">
        <f>G3-I3</f>
        <v>4.7681955884226745E-2</v>
      </c>
      <c r="O3" s="200"/>
      <c r="P3" s="22" t="s">
        <v>85</v>
      </c>
      <c r="Q3" s="22">
        <f>G3-J3</f>
        <v>4.7681955884226745E-2</v>
      </c>
      <c r="R3" s="27"/>
      <c r="S3" s="27"/>
    </row>
    <row r="4" spans="1:19">
      <c r="A4" s="4"/>
      <c r="B4" s="4" t="s">
        <v>81</v>
      </c>
      <c r="C4" s="389">
        <f>AVERAGE(C8:C10)</f>
        <v>0.54502696223872693</v>
      </c>
      <c r="D4" s="4"/>
      <c r="E4" s="4"/>
      <c r="F4" s="4" t="str">
        <f>B4</f>
        <v>Demographic components</v>
      </c>
      <c r="G4" s="4">
        <f>'[20]GA data growth'!S$23</f>
        <v>1.2378933011893163</v>
      </c>
      <c r="H4" s="4"/>
      <c r="I4" s="4">
        <f>'[20]GA data growth'!$S$77</f>
        <v>0.48246650851933165</v>
      </c>
      <c r="J4" s="4">
        <f>'[20]GA data growth'!$S$85</f>
        <v>0.48246650851933165</v>
      </c>
      <c r="L4" s="4" t="str">
        <f>B4</f>
        <v>Demographic components</v>
      </c>
      <c r="M4" s="4">
        <f>G4-I4</f>
        <v>0.75542679266998469</v>
      </c>
      <c r="P4" s="22" t="str">
        <f>F4</f>
        <v>Demographic components</v>
      </c>
      <c r="Q4" s="22">
        <f t="shared" ref="Q4:Q21" si="0">G4-J4</f>
        <v>0.75542679266998469</v>
      </c>
    </row>
    <row r="5" spans="1:19">
      <c r="A5" s="4"/>
      <c r="B5" s="4" t="s">
        <v>82</v>
      </c>
      <c r="C5" s="389">
        <f>100*'[20]GA data level'!$R$23</f>
        <v>-4.9861610159615548</v>
      </c>
      <c r="D5" s="4"/>
      <c r="E5" s="4"/>
      <c r="F5" s="4" t="str">
        <f>B5</f>
        <v>Labour market components</v>
      </c>
      <c r="G5" s="4">
        <f>'[20]GA data growth'!R$23</f>
        <v>0.84004642244308625</v>
      </c>
      <c r="H5" s="4"/>
      <c r="I5" s="4">
        <f>'[20]GA data growth'!$R$77</f>
        <v>0.21387419551811149</v>
      </c>
      <c r="J5" s="4">
        <f>'[20]GA data growth'!$R$85</f>
        <v>0.21387419551811149</v>
      </c>
      <c r="L5" s="4" t="str">
        <f>B5</f>
        <v>Labour market components</v>
      </c>
      <c r="M5" s="4">
        <f>G5-I5</f>
        <v>0.62617222692497476</v>
      </c>
      <c r="P5" s="22" t="str">
        <f>F5</f>
        <v>Labour market components</v>
      </c>
      <c r="Q5" s="22">
        <f t="shared" si="0"/>
        <v>0.62617222692497476</v>
      </c>
    </row>
    <row r="6" spans="1:19" ht="13.5" customHeight="1">
      <c r="A6" s="4" t="s">
        <v>5</v>
      </c>
      <c r="B6" s="4" t="s">
        <v>19</v>
      </c>
      <c r="C6" s="389">
        <f>100*'[20]GA data level'!$D$23</f>
        <v>-31.17933157029562</v>
      </c>
      <c r="D6" s="4"/>
      <c r="E6" s="4" t="s">
        <v>5</v>
      </c>
      <c r="F6" s="4" t="s">
        <v>19</v>
      </c>
      <c r="G6" s="4">
        <f>'[20]GA data growth'!D$23</f>
        <v>-0.20810595903392604</v>
      </c>
      <c r="H6" s="4"/>
      <c r="I6" s="4">
        <f>'[20]GA data growth'!$D$77</f>
        <v>1.1258111046768104</v>
      </c>
      <c r="J6" s="4">
        <f>'[20]GA data growth'!$D$85</f>
        <v>1.1258111046768104</v>
      </c>
      <c r="L6" s="4" t="s">
        <v>19</v>
      </c>
      <c r="M6" s="4">
        <f>G6-I6</f>
        <v>-1.3339170637107365</v>
      </c>
      <c r="O6" s="200"/>
      <c r="P6" s="22" t="s">
        <v>19</v>
      </c>
      <c r="Q6" s="22">
        <f t="shared" si="0"/>
        <v>-1.3339170637107365</v>
      </c>
    </row>
    <row r="7" spans="1:19">
      <c r="A7" s="4"/>
      <c r="B7" s="4"/>
      <c r="C7" s="389"/>
      <c r="P7" s="22"/>
      <c r="Q7" s="22"/>
    </row>
    <row r="8" spans="1:19">
      <c r="A8" s="4" t="s">
        <v>10</v>
      </c>
      <c r="B8" s="4" t="s">
        <v>41</v>
      </c>
      <c r="C8" s="389">
        <f>100*'[20]GA data level'!$L$23</f>
        <v>-0.16914147027643422</v>
      </c>
      <c r="D8" s="4"/>
      <c r="E8" t="s">
        <v>10</v>
      </c>
      <c r="F8" t="s">
        <v>26</v>
      </c>
      <c r="G8" s="4">
        <f>'[20]GA data growth'!$L$23</f>
        <v>0.34683624573536576</v>
      </c>
      <c r="I8" s="4">
        <f>'[20]GA data growth'!$L$77</f>
        <v>0.10626469311895703</v>
      </c>
      <c r="J8" s="4">
        <f>'[20]GA data growth'!$L$85</f>
        <v>0.10626469311895703</v>
      </c>
      <c r="L8" t="s">
        <v>26</v>
      </c>
      <c r="M8" s="4">
        <f>G8-I8</f>
        <v>0.24057155261640872</v>
      </c>
      <c r="P8" s="22" t="s">
        <v>26</v>
      </c>
      <c r="Q8" s="22">
        <f t="shared" si="0"/>
        <v>0.24057155261640872</v>
      </c>
    </row>
    <row r="9" spans="1:19">
      <c r="A9" s="4" t="s">
        <v>11</v>
      </c>
      <c r="B9" s="4" t="s">
        <v>40</v>
      </c>
      <c r="C9" s="389">
        <f>100*'[20]GA data level'!$M$23</f>
        <v>-3.6476489171403204</v>
      </c>
      <c r="D9" s="4"/>
      <c r="E9" t="s">
        <v>11</v>
      </c>
      <c r="F9" t="s">
        <v>27</v>
      </c>
      <c r="G9" s="4">
        <f>'[20]GA data growth'!$M$23</f>
        <v>0.47511086889930332</v>
      </c>
      <c r="I9" s="4">
        <f>'[20]GA data growth'!$M$77</f>
        <v>0.4547381836580211</v>
      </c>
      <c r="J9" s="4">
        <f>'[20]GA data growth'!$M$85</f>
        <v>0.4547381836580211</v>
      </c>
      <c r="L9" t="s">
        <v>27</v>
      </c>
      <c r="M9" s="4">
        <f>G9-I9</f>
        <v>2.0372685241282218E-2</v>
      </c>
      <c r="P9" s="22" t="s">
        <v>27</v>
      </c>
      <c r="Q9" s="22">
        <f t="shared" si="0"/>
        <v>2.0372685241282218E-2</v>
      </c>
    </row>
    <row r="10" spans="1:19">
      <c r="A10" s="4" t="s">
        <v>9</v>
      </c>
      <c r="B10" s="4" t="s">
        <v>22</v>
      </c>
      <c r="C10" s="389">
        <f>100*'[20]GA data level'!$I$23</f>
        <v>5.4518712741329356</v>
      </c>
      <c r="D10" s="4"/>
      <c r="E10" t="s">
        <v>9</v>
      </c>
      <c r="F10" t="s">
        <v>22</v>
      </c>
      <c r="G10" s="4">
        <f>'[20]GA data growth'!$I$23</f>
        <v>0.4159461865546471</v>
      </c>
      <c r="I10" s="4">
        <f>'[20]GA data growth'!$I$77</f>
        <v>-7.8536368257646483E-2</v>
      </c>
      <c r="J10" s="4">
        <f>'[20]GA data growth'!$I$85</f>
        <v>-7.8536368257646483E-2</v>
      </c>
      <c r="L10" t="s">
        <v>22</v>
      </c>
      <c r="M10" s="4">
        <f>G10-I10</f>
        <v>0.49448255481229358</v>
      </c>
      <c r="P10" s="22" t="s">
        <v>22</v>
      </c>
      <c r="Q10" s="22">
        <f t="shared" si="0"/>
        <v>0.49448255481229358</v>
      </c>
    </row>
    <row r="11" spans="1:19">
      <c r="A11" s="4"/>
      <c r="B11" s="4"/>
      <c r="C11" s="389"/>
      <c r="P11" s="22"/>
      <c r="Q11" s="22"/>
    </row>
    <row r="12" spans="1:19">
      <c r="A12" s="4" t="s">
        <v>12</v>
      </c>
      <c r="B12" s="4" t="s">
        <v>28</v>
      </c>
      <c r="C12" s="389">
        <f>100*'[20]GA data level'!$N$23</f>
        <v>1.3808963019072962</v>
      </c>
      <c r="D12" s="4"/>
      <c r="E12" t="s">
        <v>12</v>
      </c>
      <c r="F12" t="s">
        <v>28</v>
      </c>
      <c r="G12" s="4">
        <f>'[20]GA data growth'!$N$23</f>
        <v>-0.49390824276338363</v>
      </c>
      <c r="I12" s="4">
        <f>'[20]GA data growth'!$N$77</f>
        <v>-4.431244971524595E-2</v>
      </c>
      <c r="J12" s="4">
        <f>'[20]GA data growth'!$N$85</f>
        <v>-4.431244971524595E-2</v>
      </c>
      <c r="L12" t="s">
        <v>28</v>
      </c>
      <c r="M12" s="4">
        <f t="shared" ref="M12:M17" si="1">G12-I12</f>
        <v>-0.44959579304813768</v>
      </c>
      <c r="P12" s="22" t="s">
        <v>28</v>
      </c>
      <c r="Q12" s="22">
        <f t="shared" si="0"/>
        <v>-0.44959579304813768</v>
      </c>
    </row>
    <row r="13" spans="1:19">
      <c r="A13" s="4" t="s">
        <v>13</v>
      </c>
      <c r="B13" s="4" t="s">
        <v>29</v>
      </c>
      <c r="C13" s="389">
        <f>100*'[20]GA data level'!$O$23</f>
        <v>0.29772349271457582</v>
      </c>
      <c r="D13" s="4"/>
      <c r="E13" t="s">
        <v>13</v>
      </c>
      <c r="F13" t="s">
        <v>29</v>
      </c>
      <c r="G13" s="46">
        <f>'[20]GA data growth'!$O$23</f>
        <v>-0.26831214396554198</v>
      </c>
      <c r="I13" s="46">
        <f>'[20]GA data growth'!$O$77</f>
        <v>-9.392353437795814E-2</v>
      </c>
      <c r="J13" s="46">
        <f>'[20]GA data growth'!$O$85</f>
        <v>-9.392353437795814E-2</v>
      </c>
      <c r="L13" t="s">
        <v>29</v>
      </c>
      <c r="M13" s="4">
        <f t="shared" si="1"/>
        <v>-0.17438860958758384</v>
      </c>
      <c r="P13" s="22" t="s">
        <v>29</v>
      </c>
      <c r="Q13" s="22">
        <f t="shared" si="0"/>
        <v>-0.17438860958758384</v>
      </c>
    </row>
    <row r="14" spans="1:19">
      <c r="A14" s="4" t="s">
        <v>14</v>
      </c>
      <c r="B14" s="4" t="s">
        <v>30</v>
      </c>
      <c r="C14" s="389">
        <f>100*'[20]GA data level'!$P$23</f>
        <v>-12.82197927028917</v>
      </c>
      <c r="D14" s="4"/>
      <c r="E14" t="s">
        <v>14</v>
      </c>
      <c r="F14" t="s">
        <v>30</v>
      </c>
      <c r="G14" s="46">
        <f>'[20]GA data growth'!$P$23</f>
        <v>0.91699709248463002</v>
      </c>
      <c r="I14" s="46">
        <f>'[20]GA data growth'!$P$77</f>
        <v>0.20406143294108681</v>
      </c>
      <c r="J14" s="46">
        <f>'[20]GA data growth'!$P$85</f>
        <v>0.20406143294108681</v>
      </c>
      <c r="L14" t="s">
        <v>30</v>
      </c>
      <c r="M14" s="4">
        <f t="shared" si="1"/>
        <v>0.71293565954354321</v>
      </c>
      <c r="P14" s="22" t="s">
        <v>30</v>
      </c>
      <c r="Q14" s="22">
        <f t="shared" si="0"/>
        <v>0.71293565954354321</v>
      </c>
    </row>
    <row r="15" spans="1:19">
      <c r="A15" s="4" t="s">
        <v>34</v>
      </c>
      <c r="B15" s="4" t="s">
        <v>23</v>
      </c>
      <c r="C15" s="389">
        <f>100*'[20]GA data level'!$Q$23</f>
        <v>-7.0581501430008933</v>
      </c>
      <c r="D15" s="4"/>
      <c r="E15" t="s">
        <v>34</v>
      </c>
      <c r="F15" t="s">
        <v>23</v>
      </c>
      <c r="G15" s="4">
        <f>'[20]GA data growth'!$Q$23</f>
        <v>-0.1148740358957686</v>
      </c>
      <c r="I15" s="4">
        <f>'[20]GA data growth'!$Q$77</f>
        <v>0.38512465862657164</v>
      </c>
      <c r="J15" s="4">
        <f>'[20]GA data growth'!$Q$85</f>
        <v>0.38512465862657164</v>
      </c>
      <c r="L15" t="s">
        <v>23</v>
      </c>
      <c r="M15" s="4">
        <f t="shared" si="1"/>
        <v>-0.49999869452234025</v>
      </c>
      <c r="P15" s="22" t="s">
        <v>23</v>
      </c>
      <c r="Q15" s="22">
        <f t="shared" si="0"/>
        <v>-0.49999869452234025</v>
      </c>
    </row>
    <row r="16" spans="1:19">
      <c r="A16" s="4" t="s">
        <v>16</v>
      </c>
      <c r="B16" s="4" t="s">
        <v>24</v>
      </c>
      <c r="C16" s="389">
        <f>100*'[20]GA data level'!$J$23</f>
        <v>1.0637196049849695</v>
      </c>
      <c r="D16" s="4"/>
      <c r="E16" t="s">
        <v>16</v>
      </c>
      <c r="F16" t="s">
        <v>24</v>
      </c>
      <c r="G16" s="4">
        <f>'[20]GA data growth'!$J$23</f>
        <v>0.10792059413842481</v>
      </c>
      <c r="I16" s="4">
        <f>'[20]GA data growth'!$J$77</f>
        <v>7.9067391490791894E-2</v>
      </c>
      <c r="J16" s="4">
        <f>'[20]GA data growth'!$J$85</f>
        <v>7.9067391490791894E-2</v>
      </c>
      <c r="L16" t="s">
        <v>24</v>
      </c>
      <c r="M16" s="4">
        <f t="shared" si="1"/>
        <v>2.8853202647632914E-2</v>
      </c>
      <c r="P16" s="22" t="s">
        <v>24</v>
      </c>
      <c r="Q16" s="22">
        <f t="shared" si="0"/>
        <v>2.8853202647632914E-2</v>
      </c>
    </row>
    <row r="17" spans="1:17">
      <c r="A17" s="4" t="s">
        <v>17</v>
      </c>
      <c r="B17" s="4" t="s">
        <v>25</v>
      </c>
      <c r="C17" s="389">
        <f>100*'[20]GA data level'!$K$23</f>
        <v>15.582702039705264</v>
      </c>
      <c r="D17" s="4"/>
      <c r="E17" t="s">
        <v>17</v>
      </c>
      <c r="F17" t="s">
        <v>25</v>
      </c>
      <c r="G17" s="4">
        <f>'[20]GA data growth'!$K$23</f>
        <v>0.69222315844472559</v>
      </c>
      <c r="I17" s="4">
        <f>'[20]GA data growth'!$K$77</f>
        <v>-0.31614330344713476</v>
      </c>
      <c r="J17" s="4">
        <f>'[20]GA data growth'!$K$85</f>
        <v>-0.31614330344713476</v>
      </c>
      <c r="L17" t="s">
        <v>25</v>
      </c>
      <c r="M17" s="4">
        <f t="shared" si="1"/>
        <v>1.0083664618918604</v>
      </c>
      <c r="P17" s="22" t="s">
        <v>25</v>
      </c>
      <c r="Q17" s="22">
        <f t="shared" si="0"/>
        <v>1.0083664618918604</v>
      </c>
    </row>
    <row r="18" spans="1:17">
      <c r="A18" s="4"/>
      <c r="B18" s="4"/>
      <c r="C18" s="389"/>
      <c r="P18" s="22"/>
      <c r="Q18" s="22"/>
    </row>
    <row r="19" spans="1:17">
      <c r="A19" s="4" t="s">
        <v>6</v>
      </c>
      <c r="B19" s="4" t="s">
        <v>20</v>
      </c>
      <c r="C19" s="389">
        <f>100*'[20]GA data level'!$F$23</f>
        <v>-18.328256989129031</v>
      </c>
      <c r="D19" s="4"/>
      <c r="E19" t="s">
        <v>6</v>
      </c>
      <c r="F19" t="s">
        <v>20</v>
      </c>
      <c r="G19" s="4">
        <f>'[20]GA data growth'!$F$23</f>
        <v>0.41297470486540377</v>
      </c>
      <c r="I19" s="4">
        <f>'[20]GA data growth'!$F$77</f>
        <v>0.51846210124894077</v>
      </c>
      <c r="J19" s="4">
        <f>'[20]GA data growth'!$F$85</f>
        <v>0.51846210124894077</v>
      </c>
      <c r="L19" t="s">
        <v>20</v>
      </c>
      <c r="M19" s="4">
        <f>G19-I19</f>
        <v>-0.10548739638353699</v>
      </c>
      <c r="P19" s="22" t="s">
        <v>20</v>
      </c>
      <c r="Q19" s="22">
        <f t="shared" si="0"/>
        <v>-0.10548739638353699</v>
      </c>
    </row>
    <row r="20" spans="1:17">
      <c r="A20" s="4" t="s">
        <v>7</v>
      </c>
      <c r="B20" s="4" t="s">
        <v>21</v>
      </c>
      <c r="C20" s="389">
        <f>100*'[20]GA data level'!$G$23</f>
        <v>-7.5294127686841179</v>
      </c>
      <c r="D20" s="4"/>
      <c r="E20" t="s">
        <v>7</v>
      </c>
      <c r="F20" t="s">
        <v>21</v>
      </c>
      <c r="G20" s="4">
        <f>'[20]GA data growth'!$G$23</f>
        <v>-1.4312773509468599</v>
      </c>
      <c r="I20" s="4">
        <f>'[20]GA data growth'!$G$77</f>
        <v>0.31162274723732775</v>
      </c>
      <c r="J20" s="4">
        <f>'[20]GA data growth'!$G$85</f>
        <v>0.31162274723732775</v>
      </c>
      <c r="L20" t="s">
        <v>21</v>
      </c>
      <c r="M20" s="4">
        <f>G20-I20</f>
        <v>-1.7429000981841876</v>
      </c>
      <c r="P20" s="22" t="s">
        <v>21</v>
      </c>
      <c r="Q20" s="22">
        <f t="shared" si="0"/>
        <v>-1.7429000981841876</v>
      </c>
    </row>
    <row r="21" spans="1:17">
      <c r="A21" s="4" t="s">
        <v>8</v>
      </c>
      <c r="B21" s="4" t="s">
        <v>35</v>
      </c>
      <c r="C21" s="389">
        <f>100*'[20]GA data level'!$H$23</f>
        <v>-8.8737609324348483</v>
      </c>
      <c r="D21" s="4"/>
      <c r="E21" t="s">
        <v>8</v>
      </c>
      <c r="F21" t="s">
        <v>35</v>
      </c>
      <c r="G21" s="4">
        <f>'[20]GA data growth'!$H$23</f>
        <v>0.81019668704753012</v>
      </c>
      <c r="I21" s="4">
        <f>'[20]GA data growth'!$H$77</f>
        <v>0.29572625619054205</v>
      </c>
      <c r="J21" s="4">
        <f>'[20]GA data growth'!$H$85</f>
        <v>0.29572625619054205</v>
      </c>
      <c r="L21" t="s">
        <v>35</v>
      </c>
      <c r="M21" s="4">
        <f>G21-I21</f>
        <v>0.51447043085698807</v>
      </c>
      <c r="P21" s="22" t="s">
        <v>35</v>
      </c>
      <c r="Q21" s="22">
        <f t="shared" si="0"/>
        <v>0.51447043085698807</v>
      </c>
    </row>
    <row r="22" spans="1:17">
      <c r="A22" s="4"/>
      <c r="B22" s="4"/>
      <c r="C22" s="4"/>
      <c r="D22" s="4"/>
    </row>
    <row r="40" spans="3:18">
      <c r="E40" s="4"/>
      <c r="G40" s="2"/>
      <c r="H40" s="2"/>
    </row>
    <row r="41" spans="3:18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3:18">
      <c r="E42" s="4"/>
    </row>
  </sheetData>
  <phoneticPr fontId="3" type="noConversion"/>
  <pageMargins left="0.75" right="0.75" top="1" bottom="1" header="0.5" footer="0.5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zoomScaleNormal="100" workbookViewId="0">
      <pane xSplit="2" ySplit="5" topLeftCell="C6" activePane="bottomRight" state="frozenSplit"/>
      <selection activeCell="S15" sqref="S15"/>
      <selection pane="topRight" activeCell="S15" sqref="S15"/>
      <selection pane="bottomLeft" activeCell="S15" sqref="S15"/>
      <selection pane="bottomRight"/>
    </sheetView>
  </sheetViews>
  <sheetFormatPr defaultRowHeight="12.75"/>
  <cols>
    <col min="1" max="1" width="39.7109375" customWidth="1"/>
    <col min="2" max="2" width="39.28515625" hidden="1" customWidth="1"/>
    <col min="5" max="5" width="12.7109375" style="458" customWidth="1"/>
    <col min="10" max="10" width="13.140625" customWidth="1"/>
    <col min="11" max="11" width="12.85546875" customWidth="1"/>
    <col min="12" max="12" width="9.42578125" customWidth="1"/>
    <col min="14" max="14" width="39.7109375" customWidth="1"/>
    <col min="15" max="15" width="8.42578125" style="2" customWidth="1"/>
    <col min="16" max="16" width="7.140625" style="2" customWidth="1"/>
    <col min="17" max="22" width="9.140625" style="2"/>
    <col min="23" max="23" width="8" style="2" customWidth="1"/>
    <col min="24" max="24" width="6.7109375" style="2" customWidth="1"/>
    <col min="25" max="32" width="9.140625" style="2"/>
    <col min="33" max="33" width="37.7109375" customWidth="1"/>
    <col min="34" max="34" width="8.140625" customWidth="1"/>
    <col min="35" max="35" width="8" style="2" customWidth="1"/>
    <col min="36" max="36" width="8.42578125" style="2" customWidth="1"/>
    <col min="37" max="37" width="8.28515625" style="2" customWidth="1"/>
    <col min="38" max="56" width="9.140625" style="2"/>
    <col min="57" max="57" width="16.7109375" style="2" customWidth="1"/>
    <col min="58" max="58" width="15.42578125" style="2" customWidth="1"/>
    <col min="59" max="80" width="9.140625" style="2"/>
  </cols>
  <sheetData>
    <row r="1" spans="1:58">
      <c r="A1" s="326" t="str">
        <f>'Graph 1 &amp; 2. Accounting graph'!$G$2</f>
        <v>MT</v>
      </c>
    </row>
    <row r="2" spans="1:58" ht="13.5" thickBot="1">
      <c r="A2" s="326"/>
    </row>
    <row r="3" spans="1:58" ht="30" customHeight="1" thickBot="1">
      <c r="B3" s="3"/>
      <c r="C3" s="481" t="s">
        <v>209</v>
      </c>
      <c r="D3" s="482"/>
      <c r="E3" s="459"/>
      <c r="F3" s="481" t="s">
        <v>222</v>
      </c>
      <c r="G3" s="482"/>
      <c r="H3" s="481" t="s">
        <v>225</v>
      </c>
      <c r="I3" s="482"/>
      <c r="J3" s="147" t="s">
        <v>84</v>
      </c>
      <c r="K3" s="303" t="s">
        <v>143</v>
      </c>
      <c r="L3" s="147" t="s">
        <v>165</v>
      </c>
      <c r="M3" s="454"/>
      <c r="N3" s="41"/>
      <c r="O3" s="483" t="s">
        <v>50</v>
      </c>
      <c r="P3" s="484"/>
      <c r="Q3" s="483" t="s">
        <v>51</v>
      </c>
      <c r="R3" s="485"/>
      <c r="Z3" s="43"/>
      <c r="AA3" s="43"/>
      <c r="AB3" s="43"/>
      <c r="AC3" s="43"/>
      <c r="AD3" s="43"/>
      <c r="AE3" s="43"/>
      <c r="AF3" s="43"/>
      <c r="AL3" s="8"/>
      <c r="AM3" s="7"/>
      <c r="AN3" s="7"/>
      <c r="AO3" s="8"/>
      <c r="AP3" s="7"/>
      <c r="AQ3" s="7"/>
      <c r="AR3" s="8"/>
      <c r="AS3" s="7"/>
      <c r="AT3" s="7"/>
      <c r="AU3" s="8"/>
      <c r="AV3" s="7"/>
      <c r="AX3" s="8"/>
      <c r="BA3" s="8"/>
      <c r="BE3" s="3"/>
    </row>
    <row r="4" spans="1:58" ht="15" customHeight="1" thickBot="1">
      <c r="B4" s="3"/>
      <c r="C4" s="481" t="s">
        <v>160</v>
      </c>
      <c r="D4" s="487"/>
      <c r="E4" s="459"/>
      <c r="F4" s="486"/>
      <c r="G4" s="487"/>
      <c r="H4" s="445"/>
      <c r="I4" s="301"/>
      <c r="J4" s="304"/>
      <c r="K4" s="147" t="s">
        <v>161</v>
      </c>
      <c r="L4" s="199" t="s">
        <v>162</v>
      </c>
      <c r="M4" s="455"/>
      <c r="N4" s="49"/>
      <c r="O4" s="305"/>
      <c r="P4" s="306"/>
      <c r="Q4" s="307"/>
      <c r="R4" s="308"/>
      <c r="Z4" s="43"/>
      <c r="AA4" s="43"/>
      <c r="AB4" s="43"/>
      <c r="AC4" s="43"/>
      <c r="AD4" s="43"/>
      <c r="AE4" s="43"/>
      <c r="AF4" s="43"/>
      <c r="AL4" s="8"/>
      <c r="AM4" s="7"/>
      <c r="AN4" s="7"/>
      <c r="AO4" s="8"/>
      <c r="AP4" s="7"/>
      <c r="AQ4" s="7"/>
      <c r="AR4" s="8"/>
      <c r="AS4" s="7"/>
      <c r="AT4" s="7"/>
      <c r="AU4" s="8"/>
      <c r="AV4" s="7"/>
      <c r="AX4" s="8"/>
      <c r="BA4" s="8"/>
      <c r="BE4" s="3"/>
    </row>
    <row r="5" spans="1:58" ht="13.5" thickBot="1">
      <c r="A5" s="76" t="str">
        <f>"Policy areas -- Aggregate scores for   "&amp;'Graph 1 &amp; 2. Accounting graph'!$G$2</f>
        <v>Policy areas -- Aggregate scores for   MT</v>
      </c>
      <c r="B5" s="76" t="str">
        <f>A5</f>
        <v>Policy areas -- Aggregate scores for   MT</v>
      </c>
      <c r="C5" s="448" t="s">
        <v>32</v>
      </c>
      <c r="D5" s="449" t="s">
        <v>33</v>
      </c>
      <c r="E5" s="460" t="s">
        <v>221</v>
      </c>
      <c r="F5" s="448" t="s">
        <v>32</v>
      </c>
      <c r="G5" s="449" t="s">
        <v>33</v>
      </c>
      <c r="H5" s="448" t="s">
        <v>32</v>
      </c>
      <c r="I5" s="449" t="s">
        <v>33</v>
      </c>
      <c r="J5" s="462"/>
      <c r="K5" s="448"/>
      <c r="L5" s="457"/>
      <c r="M5" s="453"/>
      <c r="N5" s="34" t="str">
        <f>B5</f>
        <v>Policy areas -- Aggregate scores for   MT</v>
      </c>
      <c r="O5" s="38" t="s">
        <v>32</v>
      </c>
      <c r="P5" s="40" t="s">
        <v>33</v>
      </c>
      <c r="Q5" s="39" t="s">
        <v>32</v>
      </c>
      <c r="R5" s="42" t="s">
        <v>33</v>
      </c>
      <c r="Z5" s="44"/>
      <c r="AA5" s="44"/>
      <c r="AB5" s="44"/>
      <c r="AC5" s="44"/>
      <c r="AD5" s="44"/>
      <c r="AE5" s="44"/>
      <c r="AF5" s="44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1"/>
      <c r="BF5" s="1"/>
    </row>
    <row r="6" spans="1:58">
      <c r="A6" s="207" t="s">
        <v>2</v>
      </c>
      <c r="B6" s="469" t="s">
        <v>2</v>
      </c>
      <c r="C6" s="81"/>
      <c r="D6" s="82"/>
      <c r="E6" s="461"/>
      <c r="F6" s="81"/>
      <c r="G6" s="82"/>
      <c r="H6" s="447"/>
      <c r="I6" s="82"/>
      <c r="J6" s="217"/>
      <c r="K6" s="447"/>
      <c r="L6" s="217"/>
      <c r="M6" s="47"/>
      <c r="N6" s="84" t="str">
        <f>B6</f>
        <v>Labour market</v>
      </c>
      <c r="O6" s="10"/>
      <c r="P6" s="36"/>
      <c r="Q6" s="35"/>
      <c r="R6" s="11"/>
      <c r="Z6" s="35"/>
      <c r="AA6" s="35"/>
      <c r="AB6" s="35"/>
      <c r="AC6" s="35"/>
      <c r="AD6" s="35"/>
      <c r="AE6" s="35"/>
      <c r="AF6" s="35"/>
    </row>
    <row r="7" spans="1:58">
      <c r="A7" s="208" t="s">
        <v>126</v>
      </c>
      <c r="B7" s="85" t="s">
        <v>42</v>
      </c>
      <c r="C7" s="79">
        <f>'[2]Output tables 1'!$C$23</f>
        <v>-5.0099587158870182</v>
      </c>
      <c r="D7" s="13">
        <f>'[2]Output tables 1'!$D$23</f>
        <v>-4</v>
      </c>
      <c r="E7" s="456" t="str">
        <f>'Annex-LM'!H6</f>
        <v>Relative EU15</v>
      </c>
      <c r="F7" s="79">
        <f>IF($C7="","",VLOOKUP($B7,'Counting negativ indicators'!$B$5:$F$30,4,0))</f>
        <v>2</v>
      </c>
      <c r="G7" s="13">
        <f>IF($D7="","",VLOOKUP($B7,'Counting negativ indicators'!$B$5:$F$30,5,0))</f>
        <v>1</v>
      </c>
      <c r="H7" s="29">
        <f>IF($C7="","",VLOOKUP($B7,'Counting negativ indicators'!B:D,2,0))</f>
        <v>3</v>
      </c>
      <c r="I7" s="13">
        <f>IF($D7="","",VLOOKUP($B7,'Counting negativ indicators'!B:D,3,0))</f>
        <v>2</v>
      </c>
      <c r="J7" s="75">
        <f>'Annex-LM'!J31</f>
        <v>6</v>
      </c>
      <c r="K7" s="29"/>
      <c r="L7" s="218"/>
      <c r="M7" s="29"/>
      <c r="N7" s="85" t="str">
        <f>A7</f>
        <v>Active labour market policies**</v>
      </c>
      <c r="O7" s="12">
        <f>'[2]Output tables 1'!$E$23</f>
        <v>-11.191710730236132</v>
      </c>
      <c r="P7" s="37">
        <f>'[2]Output tables 1'!$F$23</f>
        <v>-2.5694323858829282</v>
      </c>
      <c r="Q7" s="29">
        <f>'[2]Output tables 1'!$G$23</f>
        <v>-0.88879070632094292</v>
      </c>
      <c r="R7" s="13">
        <f>'[2]Output tables 1'!$H$23</f>
        <v>-3.8434110467632934</v>
      </c>
      <c r="Z7" s="29"/>
      <c r="AA7" s="29"/>
      <c r="AB7" s="29"/>
      <c r="AC7" s="29"/>
      <c r="AD7" s="29"/>
      <c r="AE7" s="29"/>
      <c r="AF7" s="29"/>
    </row>
    <row r="8" spans="1:58" ht="24">
      <c r="A8" s="208" t="s">
        <v>125</v>
      </c>
      <c r="B8" s="85" t="s">
        <v>95</v>
      </c>
      <c r="C8" s="79">
        <f>'[3]Output tables 1'!$C$23</f>
        <v>4.4932808975423368</v>
      </c>
      <c r="D8" s="13">
        <f>'[3]Output tables 1'!$D$23</f>
        <v>8</v>
      </c>
      <c r="E8" s="456" t="str">
        <f>'Annex-LM'!H36</f>
        <v>Relative EU15</v>
      </c>
      <c r="F8" s="79" t="str">
        <f>IF($C8="","",VLOOKUP($B8,'Counting negativ indicators'!$B$5:$F$30,4,0))</f>
        <v/>
      </c>
      <c r="G8" s="13" t="str">
        <f>IF($D8="","",VLOOKUP($B8,'Counting negativ indicators'!$B$5:$F$30,5,0))</f>
        <v/>
      </c>
      <c r="H8" s="29" t="str">
        <f>IF($C8="","",VLOOKUP($B8,'Counting negativ indicators'!B:D,2,0))</f>
        <v/>
      </c>
      <c r="I8" s="13" t="str">
        <f>IF($D8="","",VLOOKUP($B8,'Counting negativ indicators'!B:D,3,0))</f>
        <v/>
      </c>
      <c r="J8" s="75">
        <f>'Annex-LM'!J61</f>
        <v>10</v>
      </c>
      <c r="K8" s="29"/>
      <c r="L8" s="219"/>
      <c r="M8" s="29"/>
      <c r="N8" s="85" t="str">
        <f t="shared" ref="N8:N42" si="0">A8</f>
        <v>Making work-pay: interplay of tax and benefit system***</v>
      </c>
      <c r="O8" s="12">
        <f>'[3]Output tables 1'!$E$23</f>
        <v>7.7741339855215585</v>
      </c>
      <c r="P8" s="37">
        <f>'[3]Output tables 1'!$F$23</f>
        <v>14.186559355421485</v>
      </c>
      <c r="Q8" s="29">
        <f>'[3]Output tables 1'!$G$23</f>
        <v>1.2124278095631176</v>
      </c>
      <c r="R8" s="13">
        <f>'[3]Output tables 1'!$H$23</f>
        <v>2.7951420168509378</v>
      </c>
      <c r="Z8" s="29"/>
      <c r="AA8" s="29"/>
      <c r="AB8" s="29"/>
      <c r="AC8" s="29"/>
      <c r="AD8" s="29"/>
      <c r="AE8" s="29"/>
      <c r="AF8" s="29"/>
    </row>
    <row r="9" spans="1:58">
      <c r="A9" s="208" t="s">
        <v>127</v>
      </c>
      <c r="B9" s="85" t="s">
        <v>90</v>
      </c>
      <c r="C9" s="79">
        <f>'[4]Output tables 1'!$C$23</f>
        <v>26.998150288246904</v>
      </c>
      <c r="D9" s="13">
        <f>'[4]Output tables 1'!$D$23</f>
        <v>-5</v>
      </c>
      <c r="E9" s="456" t="str">
        <f>'Annex-LM'!H66</f>
        <v>Relative EU15</v>
      </c>
      <c r="F9" s="79" t="str">
        <f>IF($C9="","",VLOOKUP($B9,'Counting negativ indicators'!$B$5:$F$30,4,0))</f>
        <v/>
      </c>
      <c r="G9" s="13" t="str">
        <f>IF($D9="","",VLOOKUP($B9,'Counting negativ indicators'!$B$5:$F$30,5,0))</f>
        <v/>
      </c>
      <c r="H9" s="29" t="str">
        <f>IF($C9="","",VLOOKUP($B9,'Counting negativ indicators'!B:D,2,0))</f>
        <v/>
      </c>
      <c r="I9" s="13">
        <f>IF($D9="","",VLOOKUP($B9,'Counting negativ indicators'!B:D,3,0))</f>
        <v>3</v>
      </c>
      <c r="J9" s="75">
        <f>'Annex-LM'!J91</f>
        <v>4</v>
      </c>
      <c r="K9" s="29"/>
      <c r="L9" s="218"/>
      <c r="M9" s="29"/>
      <c r="N9" s="26" t="str">
        <f t="shared" si="0"/>
        <v>Labour taxation to stimulate labour demand ***</v>
      </c>
      <c r="O9" s="12">
        <f>'[4]Output tables 1'!$E$23</f>
        <v>26.998150288246904</v>
      </c>
      <c r="P9" s="37">
        <f>'[4]Output tables 1'!$F$23</f>
        <v>-5.1701721840401333</v>
      </c>
      <c r="Q9" s="29" t="str">
        <f>'[4]Output tables 1'!$G$23</f>
        <v/>
      </c>
      <c r="R9" s="13" t="str">
        <f>'[4]Output tables 1'!$H$23</f>
        <v/>
      </c>
      <c r="Z9" s="29"/>
      <c r="AA9" s="29"/>
      <c r="AB9" s="29"/>
      <c r="AC9" s="29"/>
      <c r="AD9" s="29"/>
      <c r="AE9" s="29"/>
      <c r="AF9" s="29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E9" s="1"/>
      <c r="BF9" s="1"/>
    </row>
    <row r="10" spans="1:58" ht="24">
      <c r="A10" s="208" t="s">
        <v>128</v>
      </c>
      <c r="B10" s="85" t="s">
        <v>88</v>
      </c>
      <c r="C10" s="79">
        <f>'[5]Output tables 1'!$C$23</f>
        <v>11.119316733271409</v>
      </c>
      <c r="D10" s="13">
        <f>'[5]Output tables 1'!$D$23</f>
        <v>7</v>
      </c>
      <c r="E10" s="456" t="str">
        <f>'Annex-LM'!H96</f>
        <v>Relative EU15</v>
      </c>
      <c r="F10" s="79" t="str">
        <f>IF($C10="","",VLOOKUP($B10,'Counting negativ indicators'!$B$5:$F$30,4,0))</f>
        <v/>
      </c>
      <c r="G10" s="13" t="str">
        <f>IF($D10="","",VLOOKUP($B10,'Counting negativ indicators'!$B$5:$F$30,5,0))</f>
        <v/>
      </c>
      <c r="H10" s="29">
        <f>IF($C10="","",VLOOKUP($B10,'Counting negativ indicators'!B:D,2,0))</f>
        <v>1</v>
      </c>
      <c r="I10" s="13">
        <f>IF($D10="","",VLOOKUP($B10,'Counting negativ indicators'!B:D,3,0))</f>
        <v>1</v>
      </c>
      <c r="J10" s="75">
        <f>'Annex-LM'!J121</f>
        <v>5</v>
      </c>
      <c r="K10" s="29"/>
      <c r="L10" s="218"/>
      <c r="M10" s="29"/>
      <c r="N10" s="85" t="str">
        <f t="shared" si="0"/>
        <v xml:space="preserve">Job protection and labour market segmentation/dualisation** </v>
      </c>
      <c r="O10" s="12" t="str">
        <f>'[5]Output tables 1'!$E$23</f>
        <v/>
      </c>
      <c r="P10" s="37" t="str">
        <f>'[5]Output tables 1'!$F$23</f>
        <v/>
      </c>
      <c r="Q10" s="29">
        <f>'[5]Output tables 1'!$G$23</f>
        <v>11.119316733271409</v>
      </c>
      <c r="R10" s="13">
        <f>'[5]Output tables 1'!$H$23</f>
        <v>7.4922495248761027</v>
      </c>
      <c r="Z10" s="29"/>
      <c r="AA10" s="29"/>
      <c r="AB10" s="29"/>
      <c r="AC10" s="29"/>
      <c r="AD10" s="29"/>
      <c r="AE10" s="29"/>
      <c r="AF10" s="2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7"/>
      <c r="BD10" s="7"/>
      <c r="BE10" s="1"/>
      <c r="BF10" s="1"/>
    </row>
    <row r="11" spans="1:58">
      <c r="A11" s="208" t="s">
        <v>159</v>
      </c>
      <c r="B11" s="85" t="s">
        <v>158</v>
      </c>
      <c r="C11" s="79">
        <f>'[6]Output tables 1'!$C$23</f>
        <v>14.888220313452155</v>
      </c>
      <c r="D11" s="13">
        <f>'[6]Output tables 1'!$D$23</f>
        <v>13</v>
      </c>
      <c r="E11" s="456" t="str">
        <f>'Annex-LM'!H126</f>
        <v>Relative EU15</v>
      </c>
      <c r="F11" s="79" t="str">
        <f>IF($C11="","",VLOOKUP($B11,'Counting negativ indicators'!$B$5:$F$30,4,0))</f>
        <v/>
      </c>
      <c r="G11" s="13">
        <f>IF($D11="","",VLOOKUP($B11,'Counting negativ indicators'!$B$5:$F$30,5,0))</f>
        <v>1</v>
      </c>
      <c r="H11" s="29" t="str">
        <f>IF($C11="","",VLOOKUP($B11,'Counting negativ indicators'!B:D,2,0))</f>
        <v/>
      </c>
      <c r="I11" s="13">
        <f>IF($D11="","",VLOOKUP($B11,'Counting negativ indicators'!B:D,3,0))</f>
        <v>1</v>
      </c>
      <c r="J11" s="75">
        <f>'Annex-LM'!J151</f>
        <v>3</v>
      </c>
      <c r="K11" s="29"/>
      <c r="L11" s="218"/>
      <c r="M11" s="29"/>
      <c r="N11" s="26" t="str">
        <f t="shared" si="0"/>
        <v>Policies increasing working time***</v>
      </c>
      <c r="O11" s="12">
        <f>'[6]Output tables 1'!$E$23</f>
        <v>15.219629290391408</v>
      </c>
      <c r="P11" s="37">
        <f>'[6]Output tables 1'!$F$23</f>
        <v>-3.9927383595867734</v>
      </c>
      <c r="Q11" s="29">
        <f>'[6]Output tables 1'!$G$23</f>
        <v>14.556811336512901</v>
      </c>
      <c r="R11" s="13">
        <f>'[6]Output tables 1'!$H$23</f>
        <v>29.626187074699224</v>
      </c>
      <c r="Z11" s="29"/>
      <c r="AA11" s="29"/>
      <c r="AB11" s="29"/>
      <c r="AC11" s="29"/>
      <c r="AD11" s="29"/>
      <c r="AE11" s="29"/>
      <c r="AF11" s="2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7"/>
      <c r="BD11" s="7"/>
      <c r="BE11" s="1"/>
      <c r="BF11" s="1"/>
    </row>
    <row r="12" spans="1:58">
      <c r="A12" s="208" t="s">
        <v>129</v>
      </c>
      <c r="B12" s="85" t="s">
        <v>44</v>
      </c>
      <c r="C12" s="79">
        <f>'[7]Output tables 1'!$C$23</f>
        <v>-3.8419253501414912</v>
      </c>
      <c r="D12" s="13">
        <f>'[7]Output tables 1'!$D$23</f>
        <v>5</v>
      </c>
      <c r="E12" s="456" t="str">
        <f>'Annex-LM'!H156</f>
        <v>Relative EU15</v>
      </c>
      <c r="F12" s="79">
        <f>IF($C12="","",VLOOKUP($B12,'Counting negativ indicators'!$B$5:$F$30,4,0))</f>
        <v>5</v>
      </c>
      <c r="G12" s="13">
        <f>IF($D12="","",VLOOKUP($B12,'Counting negativ indicators'!$B$5:$F$30,5,0))</f>
        <v>3</v>
      </c>
      <c r="H12" s="29">
        <f>IF($C12="","",VLOOKUP($B12,'Counting negativ indicators'!B:D,2,0))</f>
        <v>8</v>
      </c>
      <c r="I12" s="13">
        <f>IF($D12="","",VLOOKUP($B12,'Counting negativ indicators'!B:D,3,0))</f>
        <v>3</v>
      </c>
      <c r="J12" s="75">
        <f>'Annex-LM'!J181</f>
        <v>12</v>
      </c>
      <c r="K12" s="29"/>
      <c r="L12" s="218"/>
      <c r="M12" s="29"/>
      <c r="N12" s="26" t="str">
        <f t="shared" si="0"/>
        <v>Specific labour supply measures for women***</v>
      </c>
      <c r="O12" s="12">
        <f>'[7]Output tables 1'!$E$23</f>
        <v>-1.5830643380355363</v>
      </c>
      <c r="P12" s="37">
        <f>'[7]Output tables 1'!$F$23</f>
        <v>-2.8889804215910555</v>
      </c>
      <c r="Q12" s="29">
        <f>'[7]Output tables 1'!$G$23</f>
        <v>-6.1007863622474456</v>
      </c>
      <c r="R12" s="13">
        <f>'[7]Output tables 1'!$H$23</f>
        <v>13.494554038819452</v>
      </c>
      <c r="Z12" s="29"/>
      <c r="AA12" s="29"/>
      <c r="AB12" s="29"/>
      <c r="AC12" s="29"/>
      <c r="AD12" s="29"/>
      <c r="AE12" s="29"/>
      <c r="AF12" s="2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7"/>
      <c r="BD12" s="7"/>
      <c r="BE12" s="1"/>
      <c r="BF12" s="1"/>
    </row>
    <row r="13" spans="1:58">
      <c r="A13" s="208" t="s">
        <v>130</v>
      </c>
      <c r="B13" s="85" t="s">
        <v>0</v>
      </c>
      <c r="C13" s="79">
        <f>'[20]Output tables 1'!$C$23</f>
        <v>-9.6493040617176025</v>
      </c>
      <c r="D13" s="13">
        <f>'[20]Output tables 1'!$D$23</f>
        <v>-8</v>
      </c>
      <c r="E13" s="456" t="str">
        <f>'Annex-LM'!H186</f>
        <v>Relative EU15</v>
      </c>
      <c r="F13" s="79">
        <f>IF($C13="","",VLOOKUP($B13,'Counting negativ indicators'!$B$5:$F$30,4,0))</f>
        <v>2</v>
      </c>
      <c r="G13" s="13">
        <f>IF($D13="","",VLOOKUP($B13,'Counting negativ indicators'!$B$5:$F$30,5,0))</f>
        <v>3</v>
      </c>
      <c r="H13" s="29">
        <f>IF($C13="","",VLOOKUP($B13,'Counting negativ indicators'!B:D,2,0))</f>
        <v>6</v>
      </c>
      <c r="I13" s="13">
        <f>IF($D13="","",VLOOKUP($B13,'Counting negativ indicators'!B:D,3,0))</f>
        <v>3</v>
      </c>
      <c r="J13" s="75">
        <f>'Annex-LM'!J211</f>
        <v>8</v>
      </c>
      <c r="K13" s="29"/>
      <c r="L13" s="218"/>
      <c r="M13" s="29"/>
      <c r="N13" s="26" t="str">
        <f t="shared" si="0"/>
        <v>Specific labour supply measures for older-workers***</v>
      </c>
      <c r="O13" s="12">
        <f>'[20]Output tables 1'!$E$23</f>
        <v>-5.7956716989230577</v>
      </c>
      <c r="P13" s="37">
        <f>'[20]Output tables 1'!$F$23</f>
        <v>0.40015459600355568</v>
      </c>
      <c r="Q13" s="29">
        <f>'[20]Output tables 1'!$G$23</f>
        <v>-13.502936424512146</v>
      </c>
      <c r="R13" s="13">
        <f>'[20]Output tables 1'!$H$23</f>
        <v>-12.521384211631606</v>
      </c>
      <c r="Z13" s="29"/>
      <c r="AA13" s="29"/>
      <c r="AB13" s="29"/>
      <c r="AC13" s="29"/>
      <c r="AD13" s="29"/>
      <c r="AE13" s="29"/>
      <c r="AF13" s="2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7"/>
      <c r="BD13" s="7"/>
      <c r="BE13" s="1"/>
      <c r="BF13" s="1"/>
    </row>
    <row r="14" spans="1:58">
      <c r="A14" s="208" t="s">
        <v>131</v>
      </c>
      <c r="B14" s="85" t="s">
        <v>92</v>
      </c>
      <c r="C14" s="79">
        <f>'[8]Output tables 1'!$C$23</f>
        <v>-5.5899820791244537</v>
      </c>
      <c r="D14" s="13">
        <f>'[8]Output tables 1'!$D$23</f>
        <v>-9</v>
      </c>
      <c r="E14" s="456" t="str">
        <f>'Annex-LM'!H216</f>
        <v>Relative EU15</v>
      </c>
      <c r="F14" s="79" t="str">
        <f>IF($C14="","",VLOOKUP($B14,'Counting negativ indicators'!$B$5:$F$30,4,0))</f>
        <v/>
      </c>
      <c r="G14" s="13" t="str">
        <f>IF($D14="","",VLOOKUP($B14,'Counting negativ indicators'!$B$5:$F$30,5,0))</f>
        <v/>
      </c>
      <c r="H14" s="29">
        <f>IF($C14="","",VLOOKUP($B14,'Counting negativ indicators'!B:D,2,0))</f>
        <v>2</v>
      </c>
      <c r="I14" s="13">
        <f>IF($D14="","",VLOOKUP($B14,'Counting negativ indicators'!B:D,3,0))</f>
        <v>2</v>
      </c>
      <c r="J14" s="75">
        <f>'Annex-LM'!J240</f>
        <v>4</v>
      </c>
      <c r="K14" s="29"/>
      <c r="L14" s="218"/>
      <c r="M14" s="29"/>
      <c r="N14" s="26" t="str">
        <f t="shared" si="0"/>
        <v>Wage bargaining and wage-setting policies**</v>
      </c>
      <c r="O14" s="12" t="str">
        <f>'[8]Output tables 1'!$E$23</f>
        <v/>
      </c>
      <c r="P14" s="37" t="str">
        <f>'[8]Output tables 1'!$F$23</f>
        <v/>
      </c>
      <c r="Q14" s="29">
        <f>'[8]Output tables 1'!$G$23</f>
        <v>-5.5899820791244537</v>
      </c>
      <c r="R14" s="13">
        <f>'[8]Output tables 1'!$H$23</f>
        <v>-9.1716709612319676</v>
      </c>
      <c r="Z14" s="29"/>
      <c r="AA14" s="29"/>
      <c r="AB14" s="29"/>
      <c r="AC14" s="29"/>
      <c r="AD14" s="29"/>
      <c r="AE14" s="29"/>
      <c r="AF14" s="29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E14" s="1"/>
      <c r="BF14" s="1"/>
    </row>
    <row r="15" spans="1:58">
      <c r="A15" s="446" t="s">
        <v>176</v>
      </c>
      <c r="B15" s="85"/>
      <c r="C15" s="463">
        <f>'Annex-LM'!F242</f>
        <v>-5.5899820791244537</v>
      </c>
      <c r="D15" s="464">
        <f>'Annex-LM'!H242</f>
        <v>-9.1716709612319676</v>
      </c>
      <c r="E15" s="456"/>
      <c r="F15" s="79"/>
      <c r="G15" s="13"/>
      <c r="H15" s="29"/>
      <c r="I15" s="13"/>
      <c r="J15" s="75"/>
      <c r="K15" s="29"/>
      <c r="L15" s="218"/>
      <c r="M15" s="29"/>
      <c r="N15" s="26"/>
      <c r="O15" s="12"/>
      <c r="P15" s="37"/>
      <c r="Q15" s="29"/>
      <c r="R15" s="13"/>
      <c r="Z15" s="29"/>
      <c r="AA15" s="29"/>
      <c r="AB15" s="29"/>
      <c r="AC15" s="29"/>
      <c r="AD15" s="29"/>
      <c r="AE15" s="29"/>
      <c r="AF15" s="29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E15" s="1"/>
      <c r="BF15" s="1"/>
    </row>
    <row r="16" spans="1:58">
      <c r="A16" s="446" t="s">
        <v>177</v>
      </c>
      <c r="B16" s="85"/>
      <c r="C16" s="463" t="str">
        <f>'Annex-LM'!F243</f>
        <v/>
      </c>
      <c r="D16" s="464" t="str">
        <f>'Annex-LM'!H243</f>
        <v/>
      </c>
      <c r="E16" s="456"/>
      <c r="F16" s="79"/>
      <c r="G16" s="13"/>
      <c r="H16" s="29"/>
      <c r="I16" s="13"/>
      <c r="J16" s="75"/>
      <c r="K16" s="29"/>
      <c r="L16" s="218"/>
      <c r="M16" s="29"/>
      <c r="N16" s="26"/>
      <c r="O16" s="12"/>
      <c r="P16" s="37"/>
      <c r="Q16" s="29"/>
      <c r="R16" s="13"/>
      <c r="Z16" s="29"/>
      <c r="AA16" s="29"/>
      <c r="AB16" s="29"/>
      <c r="AC16" s="29"/>
      <c r="AD16" s="29"/>
      <c r="AE16" s="29"/>
      <c r="AF16" s="29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E16" s="1"/>
      <c r="BF16" s="1"/>
    </row>
    <row r="17" spans="1:58">
      <c r="A17" s="208" t="s">
        <v>132</v>
      </c>
      <c r="B17" s="85" t="s">
        <v>43</v>
      </c>
      <c r="C17" s="79">
        <f>'[9]Output tables 1'!$C$23</f>
        <v>12.837374114319214</v>
      </c>
      <c r="D17" s="13">
        <f>'[9]Output tables 1'!$D$23</f>
        <v>-9</v>
      </c>
      <c r="E17" s="456" t="str">
        <f>'Annex-LM'!H249</f>
        <v>Relative EU15</v>
      </c>
      <c r="F17" s="79" t="str">
        <f>IF($C17="","",VLOOKUP($B17,'Counting negativ indicators'!$B$5:$F$30,4,0))</f>
        <v/>
      </c>
      <c r="G17" s="13">
        <f>IF($D17="","",VLOOKUP($B17,'Counting negativ indicators'!$B$5:$F$30,5,0))</f>
        <v>2</v>
      </c>
      <c r="H17" s="29" t="str">
        <f>IF($C17="","",VLOOKUP($B17,'Counting negativ indicators'!B:D,2,0))</f>
        <v/>
      </c>
      <c r="I17" s="13">
        <f>IF($D17="","",VLOOKUP($B17,'Counting negativ indicators'!B:D,3,0))</f>
        <v>1</v>
      </c>
      <c r="J17" s="75">
        <f>'Annex-LM'!J273</f>
        <v>6</v>
      </c>
      <c r="K17" s="29"/>
      <c r="L17" s="218"/>
      <c r="M17" s="29"/>
      <c r="N17" s="26" t="str">
        <f t="shared" si="0"/>
        <v>Immigration and integration policies***</v>
      </c>
      <c r="O17" s="12" t="str">
        <f>'[9]Output tables 1'!$E$23</f>
        <v/>
      </c>
      <c r="P17" s="37" t="str">
        <f>'[9]Output tables 1'!$F$23</f>
        <v/>
      </c>
      <c r="Q17" s="29">
        <f>'[9]Output tables 1'!$G$23</f>
        <v>12.837374114319214</v>
      </c>
      <c r="R17" s="13">
        <f>'[9]Output tables 1'!$H$23</f>
        <v>-9.3509044626667173</v>
      </c>
      <c r="Z17" s="29"/>
      <c r="AA17" s="29"/>
      <c r="AB17" s="29"/>
      <c r="AC17" s="29"/>
      <c r="AD17" s="29"/>
      <c r="AE17" s="29"/>
      <c r="AF17" s="2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7"/>
      <c r="BD17" s="7"/>
      <c r="BE17" s="1"/>
      <c r="BF17" s="1"/>
    </row>
    <row r="18" spans="1:58">
      <c r="A18" s="208" t="s">
        <v>133</v>
      </c>
      <c r="B18" s="85" t="s">
        <v>80</v>
      </c>
      <c r="C18" s="79" t="str">
        <f>'[10]Output tables 1'!$C$23</f>
        <v/>
      </c>
      <c r="D18" s="13" t="str">
        <f>'[10]Output tables 1'!$D$23</f>
        <v/>
      </c>
      <c r="E18" s="456" t="str">
        <f>'Annex-LM'!H279</f>
        <v>Relative EU15</v>
      </c>
      <c r="F18" s="79" t="str">
        <f>IF($C18="","",VLOOKUP($B18,'Counting negativ indicators'!$B$5:$F$30,4,0))</f>
        <v/>
      </c>
      <c r="G18" s="13" t="str">
        <f>IF($D18="","",VLOOKUP($B18,'Counting negativ indicators'!$B$5:$F$30,5,0))</f>
        <v/>
      </c>
      <c r="H18" s="29" t="str">
        <f>IF($C18="","",VLOOKUP($B18,'Counting negativ indicators'!B:D,2,0))</f>
        <v/>
      </c>
      <c r="I18" s="13" t="str">
        <f>IF($D18="","",VLOOKUP($B18,'Counting negativ indicators'!B:D,3,0))</f>
        <v/>
      </c>
      <c r="J18" s="75">
        <f>'Annex-LM'!J303</f>
        <v>4</v>
      </c>
      <c r="K18" s="29"/>
      <c r="L18" s="218"/>
      <c r="M18" s="29"/>
      <c r="N18" s="26" t="str">
        <f t="shared" si="0"/>
        <v>Labour market mismatch and labour mobility**</v>
      </c>
      <c r="O18" s="12" t="str">
        <f>'[10]Output tables 1'!$E$23</f>
        <v/>
      </c>
      <c r="P18" s="37" t="str">
        <f>'[10]Output tables 1'!$F$23</f>
        <v/>
      </c>
      <c r="Q18" s="29" t="str">
        <f>'[10]Output tables 1'!$G$23</f>
        <v/>
      </c>
      <c r="R18" s="13" t="str">
        <f>'[10]Output tables 1'!$H$23</f>
        <v/>
      </c>
      <c r="Z18" s="29"/>
      <c r="AA18" s="29"/>
      <c r="AB18" s="29"/>
      <c r="AC18" s="29"/>
      <c r="AD18" s="29"/>
      <c r="AE18" s="29"/>
      <c r="AF18" s="2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7"/>
      <c r="BE18" s="1"/>
      <c r="BF18" s="1"/>
    </row>
    <row r="19" spans="1:58">
      <c r="A19" s="208"/>
      <c r="B19" s="85"/>
      <c r="C19" s="79"/>
      <c r="D19" s="13"/>
      <c r="E19" s="456"/>
      <c r="F19" s="79" t="str">
        <f>IF($C19="","",VLOOKUP($B19,'Counting negativ indicators'!$B$5:$F$30,4,0))</f>
        <v/>
      </c>
      <c r="G19" s="13" t="str">
        <f>IF($D19="","",VLOOKUP($B19,'Counting negativ indicators'!$B$5:$F$30,5,0))</f>
        <v/>
      </c>
      <c r="H19" s="29" t="str">
        <f>IF($C19="","",VLOOKUP($B19,'Counting negativ indicators'!B:D,2,0))</f>
        <v/>
      </c>
      <c r="I19" s="13" t="str">
        <f>IF($D19="","",VLOOKUP($B19,'Counting negativ indicators'!B:D,3,0))</f>
        <v/>
      </c>
      <c r="J19" s="75"/>
      <c r="K19" s="29"/>
      <c r="L19" s="216"/>
      <c r="M19" s="29"/>
      <c r="N19" s="26"/>
      <c r="O19" s="12"/>
      <c r="P19" s="37"/>
      <c r="Q19" s="29"/>
      <c r="R19" s="13"/>
      <c r="Z19" s="29"/>
      <c r="AA19" s="29"/>
      <c r="AB19" s="29"/>
      <c r="AC19" s="29"/>
      <c r="AD19" s="29"/>
      <c r="AE19" s="29"/>
      <c r="AF19" s="2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7"/>
      <c r="BE19" s="1"/>
      <c r="BF19" s="1"/>
    </row>
    <row r="20" spans="1:58">
      <c r="A20" s="211" t="s">
        <v>3</v>
      </c>
      <c r="B20" s="209" t="s">
        <v>3</v>
      </c>
      <c r="C20" s="79"/>
      <c r="D20" s="13"/>
      <c r="E20" s="456"/>
      <c r="F20" s="79" t="str">
        <f>IF($C20="","",VLOOKUP($B20,'Counting negativ indicators'!$B$5:$F$30,4,0))</f>
        <v/>
      </c>
      <c r="G20" s="13" t="str">
        <f>IF($D20="","",VLOOKUP($B20,'Counting negativ indicators'!$B$5:$F$30,5,0))</f>
        <v/>
      </c>
      <c r="H20" s="29" t="str">
        <f>IF($C20="","",VLOOKUP($B20,'Counting negativ indicators'!B:D,2,0))</f>
        <v/>
      </c>
      <c r="I20" s="13" t="str">
        <f>IF($D20="","",VLOOKUP($B20,'Counting negativ indicators'!B:D,3,0))</f>
        <v/>
      </c>
      <c r="J20" s="75"/>
      <c r="K20" s="29"/>
      <c r="L20" s="216"/>
      <c r="M20" s="29"/>
      <c r="N20" s="86" t="str">
        <f t="shared" si="0"/>
        <v>Product and capital market regulations</v>
      </c>
      <c r="O20" s="12"/>
      <c r="P20" s="37"/>
      <c r="Q20" s="29"/>
      <c r="R20" s="13"/>
      <c r="Z20" s="29"/>
      <c r="AA20" s="29"/>
      <c r="AB20" s="29"/>
      <c r="AC20" s="29"/>
      <c r="AD20" s="29"/>
      <c r="AE20" s="29"/>
      <c r="AF20" s="29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E20" s="1"/>
      <c r="BF20" s="1"/>
    </row>
    <row r="21" spans="1:58">
      <c r="A21" s="208" t="s">
        <v>134</v>
      </c>
      <c r="B21" s="85" t="s">
        <v>93</v>
      </c>
      <c r="C21" s="79">
        <f>'[11]Output tables 1'!$C$23</f>
        <v>1.6342603765091586</v>
      </c>
      <c r="D21" s="13">
        <f>'[11]Output tables 1'!$D$23</f>
        <v>16</v>
      </c>
      <c r="E21" s="456" t="str">
        <f>'Annex-PM'!H6</f>
        <v>Relative EU15</v>
      </c>
      <c r="F21" s="79">
        <f>IF($C21="","",VLOOKUP($B21,'Counting negativ indicators'!$B$5:$F$30,4,0))</f>
        <v>1</v>
      </c>
      <c r="G21" s="13" t="str">
        <f>IF($D21="","",VLOOKUP($B21,'Counting negativ indicators'!$B$5:$F$30,5,0))</f>
        <v/>
      </c>
      <c r="H21" s="29">
        <f>IF($C21="","",VLOOKUP($B21,'Counting negativ indicators'!B:D,2,0))</f>
        <v>3</v>
      </c>
      <c r="I21" s="13">
        <f>IF($D21="","",VLOOKUP($B21,'Counting negativ indicators'!B:D,3,0))</f>
        <v>1</v>
      </c>
      <c r="J21" s="75">
        <f>'Annex-PM'!J31</f>
        <v>5</v>
      </c>
      <c r="K21" s="29"/>
      <c r="L21" s="218"/>
      <c r="M21" s="29"/>
      <c r="N21" s="26" t="str">
        <f t="shared" si="0"/>
        <v>Competition policy framework*</v>
      </c>
      <c r="O21" s="12">
        <f>'[11]Output tables 1'!$E$23</f>
        <v>-12.548609435236262</v>
      </c>
      <c r="P21" s="37">
        <f>'[11]Output tables 1'!$F$23</f>
        <v>30</v>
      </c>
      <c r="Q21" s="29">
        <f>'[11]Output tables 1'!$G$23</f>
        <v>30</v>
      </c>
      <c r="R21" s="13">
        <f>'[11]Output tables 1'!$H$23</f>
        <v>-10.587072774311212</v>
      </c>
      <c r="Z21" s="29"/>
      <c r="AA21" s="29"/>
      <c r="AB21" s="29"/>
      <c r="AC21" s="29"/>
      <c r="AD21" s="29"/>
      <c r="AE21" s="29"/>
      <c r="AF21" s="2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7"/>
      <c r="BD21" s="7"/>
      <c r="BE21" s="9"/>
      <c r="BF21" s="9"/>
    </row>
    <row r="22" spans="1:58">
      <c r="A22" s="208" t="s">
        <v>135</v>
      </c>
      <c r="B22" s="85" t="s">
        <v>99</v>
      </c>
      <c r="C22" s="79">
        <f>'[12]Output tables 1'!$C$23</f>
        <v>-5.996973933282197</v>
      </c>
      <c r="D22" s="13" t="str">
        <f>'[12]Output tables 1'!$D$23</f>
        <v/>
      </c>
      <c r="E22" s="456" t="str">
        <f>'Annex-PM'!H36</f>
        <v>Relative EU15</v>
      </c>
      <c r="F22" s="79">
        <f>IF($C22="","",VLOOKUP($B22,'Counting negativ indicators'!$B$5:$F$30,4,0))</f>
        <v>7</v>
      </c>
      <c r="G22" s="13" t="str">
        <f>IF($D22="","",VLOOKUP($B22,'Counting negativ indicators'!$B$5:$F$30,5,0))</f>
        <v/>
      </c>
      <c r="H22" s="29">
        <f>IF($C22="","",VLOOKUP($B22,'Counting negativ indicators'!B:D,2,0))</f>
        <v>5</v>
      </c>
      <c r="I22" s="13" t="str">
        <f>IF($D22="","",VLOOKUP($B22,'Counting negativ indicators'!B:D,3,0))</f>
        <v/>
      </c>
      <c r="J22" s="75">
        <f>'Annex-PM'!J63</f>
        <v>10</v>
      </c>
      <c r="K22" s="29"/>
      <c r="L22" s="218"/>
      <c r="M22" s="29"/>
      <c r="N22" s="85" t="str">
        <f t="shared" si="0"/>
        <v>Sector specific regulation (telecom, energy)**</v>
      </c>
      <c r="O22" s="12" t="str">
        <f>'[12]Output tables 1'!$E$23</f>
        <v/>
      </c>
      <c r="P22" s="37" t="str">
        <f>'[12]Output tables 1'!$F$23</f>
        <v/>
      </c>
      <c r="Q22" s="29">
        <f>'[12]Output tables 1'!$G$23</f>
        <v>-5.996973933282197</v>
      </c>
      <c r="R22" s="13" t="str">
        <f>'[12]Output tables 1'!$H$23</f>
        <v/>
      </c>
      <c r="Z22" s="29"/>
      <c r="AA22" s="29"/>
      <c r="AB22" s="29"/>
      <c r="AC22" s="29"/>
      <c r="AD22" s="29"/>
      <c r="AE22" s="29"/>
      <c r="AF22" s="2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7"/>
      <c r="BD22" s="7"/>
      <c r="BE22" s="9"/>
      <c r="BF22" s="9"/>
    </row>
    <row r="23" spans="1:58">
      <c r="A23" s="446" t="s">
        <v>210</v>
      </c>
      <c r="B23" s="85"/>
      <c r="C23" s="463">
        <f>'Annex-PM'!F64</f>
        <v>-16.879790421771592</v>
      </c>
      <c r="D23" s="464">
        <f>'Annex-PM'!H64</f>
        <v>6.4839617571071386</v>
      </c>
      <c r="E23" s="456"/>
      <c r="F23" s="79"/>
      <c r="G23" s="13"/>
      <c r="H23" s="29"/>
      <c r="I23" s="13"/>
      <c r="J23" s="75"/>
      <c r="K23" s="29"/>
      <c r="L23" s="218"/>
      <c r="M23" s="29"/>
      <c r="N23" s="85"/>
      <c r="O23" s="12"/>
      <c r="P23" s="37"/>
      <c r="Q23" s="29"/>
      <c r="R23" s="13"/>
      <c r="Z23" s="29"/>
      <c r="AA23" s="29"/>
      <c r="AB23" s="29"/>
      <c r="AC23" s="29"/>
      <c r="AD23" s="29"/>
      <c r="AE23" s="29"/>
      <c r="AF23" s="2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7"/>
      <c r="BD23" s="7"/>
      <c r="BE23" s="9"/>
      <c r="BF23" s="9"/>
    </row>
    <row r="24" spans="1:58">
      <c r="A24" s="446" t="s">
        <v>211</v>
      </c>
      <c r="B24" s="85"/>
      <c r="C24" s="463">
        <f>'Annex-PM'!F65</f>
        <v>-20.698725307526523</v>
      </c>
      <c r="D24" s="464">
        <f>'Annex-PM'!H65</f>
        <v>-16.567922343406629</v>
      </c>
      <c r="E24" s="456"/>
      <c r="F24" s="79"/>
      <c r="G24" s="13"/>
      <c r="H24" s="29"/>
      <c r="I24" s="13"/>
      <c r="J24" s="75"/>
      <c r="K24" s="29"/>
      <c r="L24" s="218"/>
      <c r="M24" s="29"/>
      <c r="N24" s="85"/>
      <c r="O24" s="12"/>
      <c r="P24" s="37"/>
      <c r="Q24" s="29"/>
      <c r="R24" s="13"/>
      <c r="Z24" s="29"/>
      <c r="AA24" s="29"/>
      <c r="AB24" s="29"/>
      <c r="AC24" s="29"/>
      <c r="AD24" s="29"/>
      <c r="AE24" s="29"/>
      <c r="AF24" s="2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7"/>
      <c r="BD24" s="7"/>
      <c r="BE24" s="9"/>
      <c r="BF24" s="9"/>
    </row>
    <row r="25" spans="1:58">
      <c r="A25" s="446" t="s">
        <v>212</v>
      </c>
      <c r="B25" s="85"/>
      <c r="C25" s="463" t="str">
        <f>'Annex-PM'!F66</f>
        <v/>
      </c>
      <c r="D25" s="464" t="str">
        <f>'Annex-PM'!H66</f>
        <v/>
      </c>
      <c r="E25" s="456"/>
      <c r="F25" s="79"/>
      <c r="G25" s="13"/>
      <c r="H25" s="29"/>
      <c r="I25" s="13"/>
      <c r="J25" s="75"/>
      <c r="K25" s="29"/>
      <c r="L25" s="218"/>
      <c r="M25" s="29"/>
      <c r="N25" s="85"/>
      <c r="O25" s="12"/>
      <c r="P25" s="37"/>
      <c r="Q25" s="29"/>
      <c r="R25" s="13"/>
      <c r="Z25" s="29"/>
      <c r="AA25" s="29"/>
      <c r="AB25" s="29"/>
      <c r="AC25" s="29"/>
      <c r="AD25" s="29"/>
      <c r="AE25" s="29"/>
      <c r="AF25" s="2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7"/>
      <c r="BD25" s="7"/>
      <c r="BE25" s="9"/>
      <c r="BF25" s="9"/>
    </row>
    <row r="26" spans="1:58" ht="24">
      <c r="A26" s="208" t="s">
        <v>138</v>
      </c>
      <c r="B26" s="85" t="s">
        <v>89</v>
      </c>
      <c r="C26" s="79" t="str">
        <f>'[18]Output tables 1'!$C$23</f>
        <v/>
      </c>
      <c r="D26" s="13" t="str">
        <f>'[18]Output tables 1'!$D$23</f>
        <v/>
      </c>
      <c r="E26" s="456" t="str">
        <f>'Annex-PM'!H102</f>
        <v>Relative EU15</v>
      </c>
      <c r="F26" s="79" t="str">
        <f>IF($C26="","",VLOOKUP($B26,'Counting negativ indicators'!$B$5:$F$30,4,0))</f>
        <v/>
      </c>
      <c r="G26" s="13" t="str">
        <f>IF($D26="","",VLOOKUP($B26,'Counting negativ indicators'!$B$5:$F$30,5,0))</f>
        <v/>
      </c>
      <c r="H26" s="29" t="str">
        <f>IF($C26="","",VLOOKUP($B26,'Counting negativ indicators'!B:D,2,0))</f>
        <v/>
      </c>
      <c r="I26" s="13" t="str">
        <f>IF($D26="","",VLOOKUP($B26,'Counting negativ indicators'!B:D,3,0))</f>
        <v/>
      </c>
      <c r="J26" s="75">
        <f>'Annex-PM'!J127</f>
        <v>8</v>
      </c>
      <c r="K26" s="29"/>
      <c r="L26" s="218"/>
      <c r="M26" s="29"/>
      <c r="N26" s="26" t="str">
        <f t="shared" si="0"/>
        <v>Business environment - Regulatory barriers to entrepreneurship**</v>
      </c>
      <c r="O26" s="12" t="str">
        <f>'[18]Output tables 1'!$E$23</f>
        <v/>
      </c>
      <c r="P26" s="37" t="str">
        <f>'[18]Output tables 1'!$F$23</f>
        <v/>
      </c>
      <c r="Q26" s="29" t="str">
        <f>'[18]Output tables 1'!$G$23</f>
        <v/>
      </c>
      <c r="R26" s="13" t="str">
        <f>'[18]Output tables 1'!$H$23</f>
        <v/>
      </c>
      <c r="Z26" s="29"/>
      <c r="AA26" s="29"/>
      <c r="AB26" s="29"/>
      <c r="AC26" s="29"/>
      <c r="AD26" s="29"/>
      <c r="AE26" s="29"/>
      <c r="AF26" s="2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7"/>
      <c r="BD26" s="7"/>
      <c r="BE26" s="9"/>
      <c r="BF26" s="9"/>
    </row>
    <row r="27" spans="1:58">
      <c r="A27" s="208" t="s">
        <v>136</v>
      </c>
      <c r="B27" s="85" t="s">
        <v>86</v>
      </c>
      <c r="C27" s="79">
        <f>'[19]Output tables 1'!$C$23</f>
        <v>2.3057228215705559</v>
      </c>
      <c r="D27" s="13" t="str">
        <f>'[19]Output tables 1'!$D$23</f>
        <v/>
      </c>
      <c r="E27" s="456" t="str">
        <f>'Annex-PM'!H132</f>
        <v>Relative EU15</v>
      </c>
      <c r="F27" s="79" t="str">
        <f>IF($C27="","",VLOOKUP($B27,'Counting negativ indicators'!$B$5:$F$30,4,0))</f>
        <v/>
      </c>
      <c r="G27" s="13" t="str">
        <f>IF($D27="","",VLOOKUP($B27,'Counting negativ indicators'!$B$5:$F$30,5,0))</f>
        <v/>
      </c>
      <c r="H27" s="29" t="str">
        <f>IF($C27="","",VLOOKUP($B27,'Counting negativ indicators'!B:D,2,0))</f>
        <v/>
      </c>
      <c r="I27" s="13" t="str">
        <f>IF($D27="","",VLOOKUP($B27,'Counting negativ indicators'!B:D,3,0))</f>
        <v/>
      </c>
      <c r="J27" s="75">
        <f>'Annex-PM'!J156</f>
        <v>4</v>
      </c>
      <c r="K27" s="29"/>
      <c r="L27" s="218"/>
      <c r="M27" s="29"/>
      <c r="N27" s="26" t="str">
        <f t="shared" si="0"/>
        <v>Business Dynamics - Start-up conditions***</v>
      </c>
      <c r="O27" s="12">
        <f>'[19]Output tables 1'!$E$23</f>
        <v>2.3057228215705559</v>
      </c>
      <c r="P27" s="37" t="str">
        <f>'[19]Output tables 1'!$F$23</f>
        <v/>
      </c>
      <c r="Q27" s="29" t="str">
        <f>'[19]Output tables 1'!$G$23</f>
        <v/>
      </c>
      <c r="R27" s="13" t="str">
        <f>'[19]Output tables 1'!$H$23</f>
        <v/>
      </c>
      <c r="Z27" s="29"/>
      <c r="AA27" s="29"/>
      <c r="AB27" s="29"/>
      <c r="AC27" s="29"/>
      <c r="AD27" s="29"/>
      <c r="AE27" s="29"/>
      <c r="AF27" s="2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7"/>
      <c r="BD27" s="7"/>
      <c r="BE27" s="9"/>
      <c r="BF27" s="9"/>
    </row>
    <row r="28" spans="1:58">
      <c r="A28" s="208" t="s">
        <v>216</v>
      </c>
      <c r="B28" s="85" t="s">
        <v>94</v>
      </c>
      <c r="C28" s="79">
        <f>'[12]Output tables 1'!$C$23</f>
        <v>-5.996973933282197</v>
      </c>
      <c r="D28" s="13" t="str">
        <f>'[12]Output tables 1'!$D$23</f>
        <v/>
      </c>
      <c r="E28" s="456" t="str">
        <f>'Annex-PM'!H162</f>
        <v>Relative EU15</v>
      </c>
      <c r="F28" s="79">
        <f>IF($C28="","",VLOOKUP($B28,'Counting negativ indicators'!$B$5:$F$30,4,0))</f>
        <v>3</v>
      </c>
      <c r="G28" s="13" t="str">
        <f>IF($D28="","",VLOOKUP($B28,'Counting negativ indicators'!$B$5:$F$30,5,0))</f>
        <v/>
      </c>
      <c r="H28" s="29">
        <f>IF($C28="","",VLOOKUP($B28,'Counting negativ indicators'!B:D,2,0))</f>
        <v>7</v>
      </c>
      <c r="I28" s="13" t="str">
        <f>IF($D28="","",VLOOKUP($B28,'Counting negativ indicators'!B:D,3,0))</f>
        <v/>
      </c>
      <c r="J28" s="75">
        <f>'Annex-PM'!J189</f>
        <v>20</v>
      </c>
      <c r="K28" s="29"/>
      <c r="L28" s="218"/>
      <c r="M28" s="29"/>
      <c r="N28" s="26" t="str">
        <f t="shared" si="0"/>
        <v>Financial markets and access to finance*</v>
      </c>
      <c r="O28" s="12" t="str">
        <f>'[12]Output tables 1'!$E$23</f>
        <v/>
      </c>
      <c r="P28" s="37" t="str">
        <f>'[12]Output tables 1'!$F$23</f>
        <v/>
      </c>
      <c r="Q28" s="29">
        <f>'[12]Output tables 1'!$G$23</f>
        <v>-5.996973933282197</v>
      </c>
      <c r="R28" s="13" t="str">
        <f>'[12]Output tables 1'!$H$23</f>
        <v/>
      </c>
      <c r="Z28" s="29"/>
      <c r="AA28" s="29"/>
      <c r="AB28" s="29"/>
      <c r="AC28" s="29"/>
      <c r="AD28" s="29"/>
      <c r="AE28" s="29"/>
      <c r="AF28" s="2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7"/>
      <c r="BD28" s="7"/>
      <c r="BE28" s="9"/>
      <c r="BF28" s="9"/>
    </row>
    <row r="29" spans="1:58">
      <c r="A29" s="446" t="s">
        <v>213</v>
      </c>
      <c r="B29" s="85"/>
      <c r="C29" s="451">
        <f>'Annex-PM'!F190</f>
        <v>-0.17776989465873902</v>
      </c>
      <c r="D29" s="452" t="str">
        <f>'Annex-PM'!H190</f>
        <v/>
      </c>
      <c r="E29" s="456"/>
      <c r="F29" s="79"/>
      <c r="G29" s="13"/>
      <c r="H29" s="29"/>
      <c r="I29" s="13"/>
      <c r="J29" s="75"/>
      <c r="K29" s="29"/>
      <c r="L29" s="218"/>
      <c r="M29" s="29"/>
      <c r="N29" s="26"/>
      <c r="O29" s="12"/>
      <c r="P29" s="37"/>
      <c r="Q29" s="29"/>
      <c r="R29" s="13"/>
      <c r="Z29" s="29"/>
      <c r="AA29" s="29"/>
      <c r="AB29" s="29"/>
      <c r="AC29" s="29"/>
      <c r="AD29" s="29"/>
      <c r="AE29" s="29"/>
      <c r="AF29" s="2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7"/>
      <c r="BD29" s="7"/>
      <c r="BE29" s="9"/>
      <c r="BF29" s="9"/>
    </row>
    <row r="30" spans="1:58">
      <c r="A30" s="446" t="s">
        <v>214</v>
      </c>
      <c r="B30" s="85"/>
      <c r="C30" s="451">
        <f>'Annex-PM'!F191</f>
        <v>5.2004078068222572</v>
      </c>
      <c r="D30" s="452" t="str">
        <f>'Annex-PM'!H191</f>
        <v/>
      </c>
      <c r="E30" s="456"/>
      <c r="F30" s="79"/>
      <c r="G30" s="13"/>
      <c r="H30" s="29"/>
      <c r="I30" s="13"/>
      <c r="J30" s="75"/>
      <c r="K30" s="29"/>
      <c r="L30" s="218"/>
      <c r="M30" s="29"/>
      <c r="N30" s="26"/>
      <c r="O30" s="12"/>
      <c r="P30" s="37"/>
      <c r="Q30" s="29"/>
      <c r="R30" s="13"/>
      <c r="Z30" s="29"/>
      <c r="AA30" s="29"/>
      <c r="AB30" s="29"/>
      <c r="AC30" s="29"/>
      <c r="AD30" s="29"/>
      <c r="AE30" s="29"/>
      <c r="AF30" s="2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7"/>
      <c r="BD30" s="7"/>
      <c r="BE30" s="9"/>
      <c r="BF30" s="9"/>
    </row>
    <row r="31" spans="1:58" ht="22.5">
      <c r="A31" s="446" t="s">
        <v>215</v>
      </c>
      <c r="B31" s="85"/>
      <c r="C31" s="451">
        <f>'Annex-PM'!F192</f>
        <v>-14.591083562491248</v>
      </c>
      <c r="D31" s="452" t="str">
        <f>'Annex-PM'!H192</f>
        <v/>
      </c>
      <c r="E31" s="456"/>
      <c r="F31" s="79"/>
      <c r="G31" s="13"/>
      <c r="H31" s="29"/>
      <c r="I31" s="13"/>
      <c r="J31" s="75"/>
      <c r="K31" s="29"/>
      <c r="L31" s="218"/>
      <c r="M31" s="29"/>
      <c r="N31" s="26"/>
      <c r="O31" s="12"/>
      <c r="P31" s="37"/>
      <c r="Q31" s="29"/>
      <c r="R31" s="13"/>
      <c r="Z31" s="29"/>
      <c r="AA31" s="29"/>
      <c r="AB31" s="29"/>
      <c r="AC31" s="29"/>
      <c r="AD31" s="29"/>
      <c r="AE31" s="29"/>
      <c r="AF31" s="2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7"/>
      <c r="BD31" s="7"/>
      <c r="BE31" s="9"/>
      <c r="BF31" s="9"/>
    </row>
    <row r="32" spans="1:58" ht="24">
      <c r="A32" s="208" t="s">
        <v>137</v>
      </c>
      <c r="B32" s="85" t="s">
        <v>87</v>
      </c>
      <c r="C32" s="79">
        <f>'[13]Output tables 1'!$C$23</f>
        <v>13.180647863527753</v>
      </c>
      <c r="D32" s="13">
        <f>'[13]Output tables 1'!$D$23</f>
        <v>1</v>
      </c>
      <c r="E32" s="456" t="str">
        <f>'Annex-PM'!H72</f>
        <v>Relative EU15</v>
      </c>
      <c r="F32" s="79">
        <f>IF($C32="","",VLOOKUP($B32,'Counting negativ indicators'!$B$5:$F$30,4,0))</f>
        <v>1</v>
      </c>
      <c r="G32" s="13">
        <f>IF($D32="","",VLOOKUP($B32,'Counting negativ indicators'!$B$5:$F$30,5,0))</f>
        <v>3</v>
      </c>
      <c r="H32" s="29" t="str">
        <f>IF($C32="","",VLOOKUP($B32,'Counting negativ indicators'!B:D,2,0))</f>
        <v/>
      </c>
      <c r="I32" s="13">
        <f>IF($D32="","",VLOOKUP($B32,'Counting negativ indicators'!B:D,3,0))</f>
        <v>1</v>
      </c>
      <c r="J32" s="75">
        <f>'Annex-PM'!J96</f>
        <v>5</v>
      </c>
      <c r="K32" s="29"/>
      <c r="L32" s="218"/>
      <c r="M32" s="29"/>
      <c r="N32" s="26" t="str">
        <f t="shared" si="0"/>
        <v>Market integration - Openness to trade and investment**</v>
      </c>
      <c r="O32" s="12" t="str">
        <f>'[13]Output tables 1'!$E$23</f>
        <v/>
      </c>
      <c r="P32" s="37" t="str">
        <f>'[13]Output tables 1'!$F$23</f>
        <v/>
      </c>
      <c r="Q32" s="29">
        <f>'[13]Output tables 1'!$G$23</f>
        <v>13.180647863527753</v>
      </c>
      <c r="R32" s="13">
        <f>'[13]Output tables 1'!$H$23</f>
        <v>0.83174423574885192</v>
      </c>
      <c r="Z32" s="29"/>
      <c r="AA32" s="29"/>
      <c r="AB32" s="29"/>
      <c r="AC32" s="29"/>
      <c r="AD32" s="29"/>
      <c r="AE32" s="29"/>
      <c r="AF32" s="2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7"/>
      <c r="BD32" s="7"/>
      <c r="BE32" s="9"/>
      <c r="BF32" s="9"/>
    </row>
    <row r="33" spans="1:58">
      <c r="A33" s="208"/>
      <c r="B33" s="85"/>
      <c r="C33" s="79"/>
      <c r="D33" s="13"/>
      <c r="E33" s="456"/>
      <c r="F33" s="79" t="str">
        <f>IF($C33="","",VLOOKUP($B33,'Counting negativ indicators'!$B$5:$F$30,4,0))</f>
        <v/>
      </c>
      <c r="G33" s="13" t="str">
        <f>IF($D33="","",VLOOKUP($B33,'Counting negativ indicators'!$B$5:$F$30,5,0))</f>
        <v/>
      </c>
      <c r="H33" s="29" t="str">
        <f>IF($C33="","",VLOOKUP($B33,'Counting negativ indicators'!B:D,2,0))</f>
        <v/>
      </c>
      <c r="I33" s="13" t="str">
        <f>IF($D33="","",VLOOKUP($B33,'Counting negativ indicators'!B:D,3,0))</f>
        <v/>
      </c>
      <c r="J33" s="75"/>
      <c r="K33" s="29"/>
      <c r="L33" s="216"/>
      <c r="M33" s="29"/>
      <c r="N33" s="26"/>
      <c r="O33" s="12"/>
      <c r="P33" s="37"/>
      <c r="Q33" s="29"/>
      <c r="R33" s="13"/>
      <c r="Z33" s="29"/>
      <c r="AA33" s="29"/>
      <c r="AB33" s="29"/>
      <c r="AC33" s="29"/>
      <c r="AD33" s="29"/>
      <c r="AE33" s="29"/>
      <c r="AF33" s="2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7"/>
      <c r="BD33" s="7"/>
      <c r="BE33" s="9"/>
      <c r="BF33" s="9"/>
    </row>
    <row r="34" spans="1:58">
      <c r="A34" s="211" t="s">
        <v>4</v>
      </c>
      <c r="B34" s="209" t="s">
        <v>4</v>
      </c>
      <c r="C34" s="79"/>
      <c r="D34" s="13"/>
      <c r="E34" s="456"/>
      <c r="F34" s="79" t="str">
        <f>IF($C34="","",VLOOKUP($B34,'Counting negativ indicators'!$B$5:$F$30,4,0))</f>
        <v/>
      </c>
      <c r="G34" s="13" t="str">
        <f>IF($D34="","",VLOOKUP($B34,'Counting negativ indicators'!$B$5:$F$30,5,0))</f>
        <v/>
      </c>
      <c r="H34" s="29" t="str">
        <f>IF($C34="","",VLOOKUP($B34,'Counting negativ indicators'!B:D,2,0))</f>
        <v/>
      </c>
      <c r="I34" s="13" t="str">
        <f>IF($D34="","",VLOOKUP($B34,'Counting negativ indicators'!B:D,3,0))</f>
        <v/>
      </c>
      <c r="J34" s="75"/>
      <c r="K34" s="29"/>
      <c r="L34" s="216"/>
      <c r="M34" s="29"/>
      <c r="N34" s="86" t="str">
        <f t="shared" si="0"/>
        <v>Innovation and knowledge</v>
      </c>
      <c r="O34" s="12"/>
      <c r="P34" s="37"/>
      <c r="Q34" s="29"/>
      <c r="R34" s="13"/>
      <c r="Z34" s="29"/>
      <c r="AA34" s="29"/>
      <c r="AB34" s="29"/>
      <c r="AC34" s="29"/>
      <c r="AD34" s="29"/>
      <c r="AE34" s="29"/>
      <c r="AF34" s="2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7"/>
      <c r="BD34" s="7"/>
      <c r="BE34" s="9"/>
      <c r="BF34" s="9"/>
    </row>
    <row r="35" spans="1:58">
      <c r="A35" s="208" t="s">
        <v>139</v>
      </c>
      <c r="B35" s="85" t="s">
        <v>100</v>
      </c>
      <c r="C35" s="79">
        <f>'[17]Output tables 1'!$C$23</f>
        <v>-7.1723661377384804</v>
      </c>
      <c r="D35" s="13">
        <f>'[17]Output tables 1'!$D$23</f>
        <v>1</v>
      </c>
      <c r="E35" s="456" t="str">
        <f>'Annex-PM'!H198</f>
        <v>Relative EU15</v>
      </c>
      <c r="F35" s="79">
        <f>IF($C35="","",VLOOKUP($B35,'Counting negativ indicators'!$B$5:$F$30,4,0))</f>
        <v>5</v>
      </c>
      <c r="G35" s="13">
        <f>IF($D35="","",VLOOKUP($B35,'Counting negativ indicators'!$B$5:$F$30,5,0))</f>
        <v>2</v>
      </c>
      <c r="H35" s="29">
        <f>IF($C35="","",VLOOKUP($B35,'Counting negativ indicators'!B:D,2,0))</f>
        <v>3</v>
      </c>
      <c r="I35" s="13">
        <f>IF($D35="","",VLOOKUP($B35,'Counting negativ indicators'!B:D,3,0))</f>
        <v>1</v>
      </c>
      <c r="J35" s="75">
        <f>'Annex-PM'!J222</f>
        <v>4</v>
      </c>
      <c r="K35" s="29"/>
      <c r="L35" s="216"/>
      <c r="M35" s="29"/>
      <c r="N35" s="26" t="str">
        <f t="shared" si="0"/>
        <v>R&amp;D and Innovation***</v>
      </c>
      <c r="O35" s="12" t="str">
        <f>'[17]Output tables 1'!$E$23</f>
        <v/>
      </c>
      <c r="P35" s="37" t="str">
        <f>'[17]Output tables 1'!$F$23</f>
        <v/>
      </c>
      <c r="Q35" s="29">
        <f>'[17]Output tables 1'!$G$23</f>
        <v>-7.1723661377384804</v>
      </c>
      <c r="R35" s="13">
        <f>'[17]Output tables 1'!$H$23</f>
        <v>1.1999992863311377</v>
      </c>
      <c r="Z35" s="29"/>
      <c r="AA35" s="29"/>
      <c r="AB35" s="29"/>
      <c r="AC35" s="29"/>
      <c r="AD35" s="29"/>
      <c r="AE35" s="29"/>
      <c r="AF35" s="2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"/>
      <c r="AX35" s="9"/>
      <c r="AY35" s="9"/>
      <c r="AZ35" s="1"/>
      <c r="BA35" s="9"/>
      <c r="BB35" s="9"/>
      <c r="BC35" s="7"/>
      <c r="BE35" s="1"/>
      <c r="BF35" s="1"/>
    </row>
    <row r="36" spans="1:58">
      <c r="A36" s="208" t="s">
        <v>140</v>
      </c>
      <c r="B36" s="85" t="s">
        <v>101</v>
      </c>
      <c r="C36" s="79">
        <f>'[1]Output tables 1'!$C$23</f>
        <v>3.9633291909015935</v>
      </c>
      <c r="D36" s="13">
        <f>'[1]Output tables 1'!$D$23</f>
        <v>2</v>
      </c>
      <c r="E36" s="456" t="str">
        <f>'Annex-PM'!H229</f>
        <v>Relative EU15</v>
      </c>
      <c r="F36" s="79" t="str">
        <f>IF($C36="","",VLOOKUP($B36,'Counting negativ indicators'!$B$5:$F$30,4,0))</f>
        <v/>
      </c>
      <c r="G36" s="13" t="str">
        <f>IF($D36="","",VLOOKUP($B36,'Counting negativ indicators'!$B$5:$F$30,5,0))</f>
        <v/>
      </c>
      <c r="H36" s="29">
        <f>IF($C36="","",VLOOKUP($B36,'Counting negativ indicators'!B:D,2,0))</f>
        <v>1</v>
      </c>
      <c r="I36" s="13">
        <f>IF($D36="","",VLOOKUP($B36,'Counting negativ indicators'!B:D,3,0))</f>
        <v>1</v>
      </c>
      <c r="J36" s="75">
        <f>'Annex-PM'!J253</f>
        <v>5</v>
      </c>
      <c r="K36" s="29"/>
      <c r="L36" s="216"/>
      <c r="M36" s="29"/>
      <c r="N36" s="26" t="str">
        <f t="shared" si="0"/>
        <v>ICT**</v>
      </c>
      <c r="O36" s="12">
        <f>'[1]Output tables 1'!$E$23</f>
        <v>22.833405941441615</v>
      </c>
      <c r="P36" s="37" t="str">
        <f>'[1]Output tables 1'!$F$23</f>
        <v/>
      </c>
      <c r="Q36" s="12">
        <f>'[1]Output tables 1'!$G$23</f>
        <v>-2.3266963926117472</v>
      </c>
      <c r="R36" s="13">
        <f>'[1]Output tables 1'!$H$23</f>
        <v>2.0267288071039324</v>
      </c>
      <c r="Z36" s="29"/>
      <c r="AA36" s="29"/>
      <c r="AB36" s="29"/>
      <c r="AC36" s="29"/>
      <c r="AD36" s="29"/>
      <c r="AE36" s="29"/>
      <c r="AF36" s="29"/>
      <c r="AL36" s="90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7"/>
      <c r="BD36" s="7"/>
      <c r="BE36" s="9"/>
      <c r="BF36" s="9"/>
    </row>
    <row r="37" spans="1:58">
      <c r="A37" s="208" t="s">
        <v>141</v>
      </c>
      <c r="B37" s="85" t="s">
        <v>45</v>
      </c>
      <c r="C37" s="79">
        <f>'[14]Output tables 1'!$C$23</f>
        <v>-13.88231940331233</v>
      </c>
      <c r="D37" s="13">
        <f>'[14]Output tables 1'!$D$23</f>
        <v>13</v>
      </c>
      <c r="E37" s="456" t="str">
        <f>'Annex-Macro'!H6</f>
        <v>Relative EU15</v>
      </c>
      <c r="F37" s="79">
        <f>IF($C37="","",VLOOKUP($B37,'Counting negativ indicators'!$B$5:$F$30,4,0))</f>
        <v>5</v>
      </c>
      <c r="G37" s="13" t="str">
        <f>IF($D37="","",VLOOKUP($B37,'Counting negativ indicators'!$B$5:$F$30,5,0))</f>
        <v/>
      </c>
      <c r="H37" s="29">
        <f>IF($C37="","",VLOOKUP($B37,'Counting negativ indicators'!B:D,2,0))</f>
        <v>8</v>
      </c>
      <c r="I37" s="13">
        <f>IF($D37="","",VLOOKUP($B37,'Counting negativ indicators'!B:D,3,0))</f>
        <v>2</v>
      </c>
      <c r="J37" s="75">
        <f>'Annex-Macro'!J32</f>
        <v>11</v>
      </c>
      <c r="K37" s="29"/>
      <c r="L37" s="216"/>
      <c r="M37" s="29"/>
      <c r="N37" s="26" t="str">
        <f t="shared" si="0"/>
        <v>Education and life long learning***</v>
      </c>
      <c r="O37" s="12">
        <f>'[14]Output tables 1'!$E$23</f>
        <v>-17.129578093883126</v>
      </c>
      <c r="P37" s="37">
        <f>'[14]Output tables 1'!$F$23</f>
        <v>8.1276688110272133</v>
      </c>
      <c r="Q37" s="29">
        <f>'[14]Output tables 1'!$G$23</f>
        <v>-12.258690058026932</v>
      </c>
      <c r="R37" s="13">
        <f>'[14]Output tables 1'!$H$23</f>
        <v>15.792142135317929</v>
      </c>
      <c r="Z37" s="29"/>
      <c r="AA37" s="29"/>
      <c r="AB37" s="29"/>
      <c r="AC37" s="29"/>
      <c r="AD37" s="29"/>
      <c r="AE37" s="29"/>
      <c r="AF37" s="2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7"/>
      <c r="BD37" s="7"/>
      <c r="BE37" s="9"/>
      <c r="BF37" s="9"/>
    </row>
    <row r="38" spans="1:58">
      <c r="A38" s="446" t="s">
        <v>217</v>
      </c>
      <c r="B38" s="85"/>
      <c r="C38" s="463">
        <f>'Annex-Macro'!F33</f>
        <v>-19.096934727040868</v>
      </c>
      <c r="D38" s="465">
        <f>'Annex-Macro'!H33</f>
        <v>17.185729255108896</v>
      </c>
      <c r="E38" s="456"/>
      <c r="F38" s="79"/>
      <c r="G38" s="13"/>
      <c r="H38" s="29"/>
      <c r="I38" s="13"/>
      <c r="J38" s="75"/>
      <c r="K38" s="29"/>
      <c r="L38" s="216"/>
      <c r="M38" s="29"/>
      <c r="N38" s="26"/>
      <c r="O38" s="12"/>
      <c r="P38" s="37"/>
      <c r="Q38" s="29"/>
      <c r="R38" s="13"/>
      <c r="Z38" s="29"/>
      <c r="AA38" s="29"/>
      <c r="AB38" s="29"/>
      <c r="AC38" s="29"/>
      <c r="AD38" s="29"/>
      <c r="AE38" s="29"/>
      <c r="AF38" s="2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7"/>
      <c r="BD38" s="7"/>
      <c r="BE38" s="9"/>
      <c r="BF38" s="9"/>
    </row>
    <row r="39" spans="1:58">
      <c r="A39" s="446" t="s">
        <v>218</v>
      </c>
      <c r="B39" s="85"/>
      <c r="C39" s="466">
        <f>'Annex-Macro'!F34</f>
        <v>-3.453088755855255</v>
      </c>
      <c r="D39" s="465">
        <f>'Annex-Macro'!H34</f>
        <v>-5.1111529924273711</v>
      </c>
      <c r="E39" s="456"/>
      <c r="F39" s="79"/>
      <c r="G39" s="13"/>
      <c r="H39" s="29"/>
      <c r="I39" s="13"/>
      <c r="J39" s="75"/>
      <c r="K39" s="29"/>
      <c r="L39" s="216"/>
      <c r="M39" s="29"/>
      <c r="N39" s="26"/>
      <c r="O39" s="12"/>
      <c r="P39" s="37"/>
      <c r="Q39" s="29"/>
      <c r="R39" s="13"/>
      <c r="Z39" s="29"/>
      <c r="AA39" s="29"/>
      <c r="AB39" s="29"/>
      <c r="AC39" s="29"/>
      <c r="AD39" s="29"/>
      <c r="AE39" s="29"/>
      <c r="AF39" s="2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7"/>
      <c r="BD39" s="7"/>
      <c r="BE39" s="9"/>
      <c r="BF39" s="9"/>
    </row>
    <row r="40" spans="1:58">
      <c r="A40" s="208"/>
      <c r="B40" s="85"/>
      <c r="C40" s="79"/>
      <c r="D40" s="13"/>
      <c r="E40" s="456"/>
      <c r="F40" s="79" t="str">
        <f>IF($C40="","",VLOOKUP($B40,'Counting negativ indicators'!$B$5:$F$30,4,0))</f>
        <v/>
      </c>
      <c r="G40" s="13" t="str">
        <f>IF($D40="","",VLOOKUP($B40,'Counting negativ indicators'!$B$5:$F$30,5,0))</f>
        <v/>
      </c>
      <c r="H40" s="29" t="str">
        <f>IF($C40="","",VLOOKUP($B40,'Counting negativ indicators'!B:D,2,0))</f>
        <v/>
      </c>
      <c r="I40" s="13" t="str">
        <f>IF($D40="","",VLOOKUP($B40,'Counting negativ indicators'!B:D,3,0))</f>
        <v/>
      </c>
      <c r="J40" s="75"/>
      <c r="K40" s="29"/>
      <c r="L40" s="75"/>
      <c r="M40" s="29"/>
      <c r="N40" s="26"/>
      <c r="O40" s="12"/>
      <c r="P40" s="37"/>
      <c r="Q40" s="29"/>
      <c r="R40" s="13"/>
      <c r="Z40" s="29"/>
      <c r="AA40" s="29"/>
      <c r="AB40" s="29"/>
      <c r="AC40" s="29"/>
      <c r="AD40" s="29"/>
      <c r="AE40" s="29"/>
      <c r="AF40" s="2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7"/>
      <c r="BD40" s="7"/>
      <c r="BE40" s="9"/>
      <c r="BF40" s="9"/>
    </row>
    <row r="41" spans="1:58">
      <c r="A41" s="212" t="s">
        <v>31</v>
      </c>
      <c r="B41" s="210" t="s">
        <v>31</v>
      </c>
      <c r="C41" s="79"/>
      <c r="D41" s="13"/>
      <c r="E41" s="456"/>
      <c r="F41" s="79" t="str">
        <f>IF($C41="","",VLOOKUP($B41,'Counting negativ indicators'!$B$5:$F$30,4,0))</f>
        <v/>
      </c>
      <c r="G41" s="13" t="str">
        <f>IF($D41="","",VLOOKUP($B41,'Counting negativ indicators'!$B$5:$F$30,5,0))</f>
        <v/>
      </c>
      <c r="H41" s="29" t="str">
        <f>IF($C41="","",VLOOKUP($B41,'Counting negativ indicators'!B:D,2,0))</f>
        <v/>
      </c>
      <c r="I41" s="13" t="str">
        <f>IF($D41="","",VLOOKUP($B41,'Counting negativ indicators'!B:D,3,0))</f>
        <v/>
      </c>
      <c r="J41" s="75"/>
      <c r="K41" s="29"/>
      <c r="L41" s="75"/>
      <c r="M41" s="29"/>
      <c r="N41" s="87" t="str">
        <f t="shared" si="0"/>
        <v>Macroeconomy</v>
      </c>
      <c r="O41" s="12"/>
      <c r="P41" s="37"/>
      <c r="Q41" s="29"/>
      <c r="R41" s="13"/>
      <c r="Z41" s="29"/>
      <c r="AA41" s="29"/>
      <c r="AB41" s="29"/>
      <c r="AC41" s="29"/>
      <c r="AD41" s="29"/>
      <c r="AE41" s="29"/>
      <c r="AF41" s="2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7"/>
      <c r="BD41" s="7"/>
      <c r="BE41" s="9"/>
      <c r="BF41" s="9"/>
    </row>
    <row r="42" spans="1:58" ht="13.5" customHeight="1" thickBot="1">
      <c r="A42" s="208" t="s">
        <v>142</v>
      </c>
      <c r="B42" s="85" t="s">
        <v>74</v>
      </c>
      <c r="C42" s="79">
        <f>'[15]Output tables 1'!$C$23</f>
        <v>-4.4919119092556539</v>
      </c>
      <c r="D42" s="13">
        <f>'[15]Output tables 1'!$D$23</f>
        <v>-5</v>
      </c>
      <c r="E42" s="456" t="str">
        <f>'Annex-Macro'!H40</f>
        <v>Relative EU15</v>
      </c>
      <c r="F42" s="79">
        <f>IF($C42="","",VLOOKUP($B42,'Counting negativ indicators'!$B$5:$F$30,4,0))</f>
        <v>1</v>
      </c>
      <c r="G42" s="13">
        <f>IF($D42="","",VLOOKUP($B42,'Counting negativ indicators'!$B$5:$F$30,5,0))</f>
        <v>2</v>
      </c>
      <c r="H42" s="29">
        <f>IF($C42="","",VLOOKUP($B42,'Counting negativ indicators'!B:D,2,0))</f>
        <v>5</v>
      </c>
      <c r="I42" s="13">
        <f>IF($D42="","",VLOOKUP($B42,'Counting negativ indicators'!B:D,3,0))</f>
        <v>3</v>
      </c>
      <c r="J42" s="75">
        <f>'Annex-Macro'!J66</f>
        <v>6</v>
      </c>
      <c r="K42" s="29"/>
      <c r="L42" s="75"/>
      <c r="M42" s="29"/>
      <c r="N42" s="88" t="str">
        <f t="shared" si="0"/>
        <v>Orientation and sustainability of public finances ***</v>
      </c>
      <c r="O42" s="314">
        <f>'[15]Output tables 1'!$E$23</f>
        <v>-6.4021819540425708</v>
      </c>
      <c r="P42" s="315">
        <f>'[15]Output tables 1'!$F$23</f>
        <v>3.7514135726114906</v>
      </c>
      <c r="Q42" s="316">
        <f>'[15]Output tables 1'!$G$23</f>
        <v>-3.673224747204118</v>
      </c>
      <c r="R42" s="78">
        <f>'[15]Output tables 1'!$H$23</f>
        <v>-10.070881959441731</v>
      </c>
      <c r="Z42" s="29"/>
      <c r="AA42" s="29"/>
      <c r="AB42" s="29"/>
      <c r="AC42" s="29"/>
      <c r="AD42" s="29"/>
      <c r="AE42" s="29"/>
      <c r="AF42" s="29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E42" s="1"/>
      <c r="BF42" s="1"/>
    </row>
    <row r="43" spans="1:58" ht="13.5" customHeight="1">
      <c r="A43" s="450" t="s">
        <v>219</v>
      </c>
      <c r="B43" s="85"/>
      <c r="C43" s="463">
        <f>'Annex-Macro'!F67</f>
        <v>-4.3984487396676277</v>
      </c>
      <c r="D43" s="464">
        <f>'Annex-Macro'!H67</f>
        <v>1.9911574303209782</v>
      </c>
      <c r="E43" s="456"/>
      <c r="F43" s="79"/>
      <c r="G43" s="13"/>
      <c r="H43" s="29"/>
      <c r="I43" s="13"/>
      <c r="J43" s="75"/>
      <c r="K43" s="29"/>
      <c r="L43" s="75"/>
      <c r="M43" s="29"/>
      <c r="N43" s="89"/>
      <c r="O43" s="29"/>
      <c r="P43" s="29"/>
      <c r="Q43" s="29"/>
      <c r="R43" s="29"/>
      <c r="Z43" s="29"/>
      <c r="AA43" s="29"/>
      <c r="AB43" s="29"/>
      <c r="AC43" s="29"/>
      <c r="AD43" s="29"/>
      <c r="AE43" s="29"/>
      <c r="AF43" s="29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E43" s="1"/>
      <c r="BF43" s="1"/>
    </row>
    <row r="44" spans="1:58" ht="13.5" customHeight="1" thickBot="1">
      <c r="A44" s="470" t="s">
        <v>220</v>
      </c>
      <c r="B44" s="88"/>
      <c r="C44" s="467">
        <f>'Annex-Macro'!F68</f>
        <v>-4.6321066636376935</v>
      </c>
      <c r="D44" s="468">
        <f>'Annex-Macro'!H68</f>
        <v>-25.523556830650026</v>
      </c>
      <c r="E44" s="456"/>
      <c r="F44" s="80"/>
      <c r="G44" s="78"/>
      <c r="H44" s="316"/>
      <c r="I44" s="78"/>
      <c r="J44" s="83"/>
      <c r="K44" s="316"/>
      <c r="L44" s="83"/>
      <c r="M44" s="29"/>
      <c r="N44" s="89"/>
      <c r="O44" s="29"/>
      <c r="P44" s="29"/>
      <c r="Q44" s="29"/>
      <c r="R44" s="29"/>
      <c r="Z44" s="29"/>
      <c r="AA44" s="29"/>
      <c r="AB44" s="29"/>
      <c r="AC44" s="29"/>
      <c r="AD44" s="29"/>
      <c r="AE44" s="29"/>
      <c r="AF44" s="2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E44" s="1"/>
      <c r="BF44" s="1"/>
    </row>
    <row r="45" spans="1:58" ht="13.5" thickBot="1">
      <c r="A45" s="208"/>
      <c r="B45" s="88" t="s">
        <v>36</v>
      </c>
      <c r="C45" s="478" t="s">
        <v>77</v>
      </c>
      <c r="D45" s="478"/>
      <c r="E45" s="456"/>
      <c r="F45" s="29"/>
      <c r="G45" s="29"/>
      <c r="H45" s="478" t="s">
        <v>77</v>
      </c>
      <c r="I45" s="478"/>
      <c r="J45" s="35" t="s">
        <v>77</v>
      </c>
      <c r="K45" s="29"/>
      <c r="L45" s="29"/>
      <c r="M45" s="29"/>
      <c r="N45" s="343"/>
      <c r="O45" s="477"/>
      <c r="P45" s="477"/>
      <c r="Q45" s="477"/>
      <c r="R45" s="47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E45" s="1"/>
      <c r="BF45" s="1"/>
    </row>
    <row r="46" spans="1:58">
      <c r="K46" s="2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E46" s="1"/>
      <c r="BF46" s="1"/>
    </row>
    <row r="48" spans="1:58">
      <c r="D48" s="344" t="s">
        <v>173</v>
      </c>
      <c r="I48" s="2"/>
      <c r="K48" s="344" t="s">
        <v>147</v>
      </c>
      <c r="AI48"/>
      <c r="AJ48"/>
      <c r="AK48"/>
      <c r="AL48"/>
      <c r="AM48"/>
      <c r="AN48"/>
      <c r="AO48"/>
      <c r="AP48"/>
      <c r="AQ48"/>
      <c r="AR48"/>
    </row>
    <row r="49" spans="1:80">
      <c r="A49" s="2"/>
      <c r="D49" s="344"/>
      <c r="K49" s="344" t="s">
        <v>148</v>
      </c>
      <c r="L49" s="2"/>
      <c r="N49" s="2"/>
      <c r="AI49"/>
      <c r="AJ49"/>
      <c r="AK49"/>
      <c r="AL49"/>
      <c r="AM49"/>
      <c r="AN49"/>
      <c r="AO49"/>
      <c r="AP49"/>
      <c r="AQ49"/>
      <c r="AR49"/>
    </row>
    <row r="50" spans="1:80">
      <c r="D50" s="344"/>
      <c r="K50" s="344" t="s">
        <v>144</v>
      </c>
      <c r="AI50"/>
      <c r="AJ50"/>
      <c r="AK50"/>
      <c r="AL50"/>
      <c r="AM50"/>
      <c r="AN50"/>
      <c r="AO50"/>
      <c r="AP50"/>
      <c r="AQ50"/>
      <c r="AR50"/>
    </row>
    <row r="51" spans="1:80">
      <c r="D51" s="344"/>
      <c r="K51" s="344" t="s">
        <v>145</v>
      </c>
      <c r="AI51"/>
      <c r="AJ51"/>
      <c r="AK51"/>
      <c r="AL51"/>
      <c r="AM51"/>
      <c r="AN51"/>
      <c r="AO51"/>
      <c r="AP51"/>
      <c r="AQ51"/>
      <c r="AR51"/>
    </row>
    <row r="52" spans="1:80">
      <c r="D52" s="321"/>
      <c r="G52" s="2"/>
      <c r="K52" s="344" t="s">
        <v>146</v>
      </c>
      <c r="M52" s="2"/>
      <c r="AI52"/>
      <c r="AJ52"/>
      <c r="AK52"/>
      <c r="AL52"/>
      <c r="AM52"/>
      <c r="AN52"/>
      <c r="AO52"/>
      <c r="AP52"/>
      <c r="AQ52"/>
      <c r="AR52"/>
    </row>
    <row r="53" spans="1:80" s="4" customFormat="1">
      <c r="A53" s="2"/>
      <c r="B53" s="3"/>
      <c r="C53" s="479"/>
      <c r="D53" s="479"/>
      <c r="E53" s="458"/>
      <c r="F53"/>
      <c r="G53"/>
      <c r="H53" s="2"/>
      <c r="I53"/>
      <c r="J53"/>
      <c r="K53" s="43"/>
      <c r="L53" s="43"/>
      <c r="M5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/>
      <c r="AH53"/>
      <c r="AI53"/>
      <c r="AJ53"/>
      <c r="AK53"/>
      <c r="AL53"/>
      <c r="AM53"/>
      <c r="AN53"/>
      <c r="AO53"/>
      <c r="AP53"/>
      <c r="AQ53"/>
      <c r="AR53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6"/>
      <c r="BD53" s="6"/>
      <c r="BE53" s="5"/>
      <c r="BF53" s="5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</row>
    <row r="54" spans="1:80" s="4" customFormat="1">
      <c r="A54" s="2"/>
      <c r="B54" s="3"/>
      <c r="C54" s="480"/>
      <c r="D54" s="480"/>
      <c r="E54" s="458"/>
      <c r="F54"/>
      <c r="G54"/>
      <c r="H54" s="2"/>
      <c r="I54"/>
      <c r="J54"/>
      <c r="K54" s="43"/>
      <c r="L54" s="43"/>
      <c r="M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/>
      <c r="AH54"/>
      <c r="AI54"/>
      <c r="AJ54"/>
      <c r="AK54"/>
      <c r="AL54"/>
      <c r="AM54"/>
      <c r="AN54"/>
      <c r="AO54"/>
      <c r="AP54"/>
      <c r="AQ54"/>
      <c r="AR54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6"/>
      <c r="BD54" s="6"/>
      <c r="BE54" s="5"/>
      <c r="BF54" s="5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</row>
  </sheetData>
  <sheetCalcPr fullCalcOnLoad="1"/>
  <mergeCells count="12">
    <mergeCell ref="F3:G3"/>
    <mergeCell ref="C4:D4"/>
    <mergeCell ref="Q45:R45"/>
    <mergeCell ref="C45:D45"/>
    <mergeCell ref="C53:D54"/>
    <mergeCell ref="C3:D3"/>
    <mergeCell ref="O3:P3"/>
    <mergeCell ref="Q3:R3"/>
    <mergeCell ref="O45:P45"/>
    <mergeCell ref="H3:I3"/>
    <mergeCell ref="H45:I45"/>
    <mergeCell ref="F4:G4"/>
  </mergeCells>
  <phoneticPr fontId="3" type="noConversion"/>
  <conditionalFormatting sqref="C7:D44">
    <cfRule type="cellIs" dxfId="1" priority="1" stopIfTrue="1" operator="lessThanOrEqual">
      <formula>-4</formula>
    </cfRule>
  </conditionalFormatting>
  <pageMargins left="0.75" right="0.75" top="1" bottom="1" header="0.5" footer="0.5"/>
  <pageSetup paperSize="9" orientation="portrait" r:id="rId1"/>
  <headerFooter alignWithMargins="0"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A314"/>
  <sheetViews>
    <sheetView zoomScaleNormal="100" workbookViewId="0"/>
  </sheetViews>
  <sheetFormatPr defaultRowHeight="12.75" outlineLevelRow="1"/>
  <cols>
    <col min="1" max="1" width="9.140625" style="59"/>
    <col min="2" max="2" width="35.5703125" style="103" customWidth="1"/>
    <col min="3" max="3" width="6.140625" style="92" customWidth="1"/>
    <col min="4" max="4" width="11.140625" style="92" customWidth="1"/>
    <col min="5" max="5" width="7.85546875" style="93" customWidth="1"/>
    <col min="6" max="6" width="9" style="92" customWidth="1"/>
    <col min="7" max="7" width="8.42578125" style="92" customWidth="1"/>
    <col min="8" max="8" width="7.28515625" style="92" customWidth="1"/>
    <col min="9" max="9" width="8" style="59" customWidth="1"/>
    <col min="10" max="10" width="13" style="283" customWidth="1"/>
    <col min="11" max="13" width="9.140625" style="283"/>
    <col min="14" max="16" width="9.140625" style="54"/>
    <col min="17" max="17" width="9.140625" style="341"/>
    <col min="18" max="19" width="9.140625" style="54"/>
    <col min="20" max="20" width="9.140625" style="59"/>
    <col min="21" max="22" width="9.140625" style="283"/>
    <col min="23" max="16384" width="9.140625" style="59"/>
  </cols>
  <sheetData>
    <row r="1" spans="1:22" s="60" customFormat="1" ht="27" customHeight="1">
      <c r="A1" s="56"/>
      <c r="B1" s="91" t="s">
        <v>2</v>
      </c>
      <c r="C1" s="188" t="s">
        <v>117</v>
      </c>
      <c r="F1" s="92"/>
      <c r="G1" s="92"/>
      <c r="H1" s="92"/>
      <c r="I1" s="59"/>
      <c r="J1" s="283" t="s">
        <v>169</v>
      </c>
      <c r="K1" s="54"/>
      <c r="L1" s="283"/>
      <c r="M1" s="283"/>
      <c r="N1" s="54"/>
      <c r="O1" s="54"/>
      <c r="P1" s="54"/>
      <c r="Q1" s="341"/>
      <c r="R1" s="54"/>
      <c r="S1" s="54"/>
      <c r="U1" s="283"/>
      <c r="V1" s="283"/>
    </row>
    <row r="2" spans="1:22" s="60" customFormat="1" ht="27" customHeight="1">
      <c r="A2" s="56"/>
      <c r="B2" s="91"/>
      <c r="C2" s="92"/>
      <c r="D2" s="188"/>
      <c r="F2" s="92"/>
      <c r="G2" s="92"/>
      <c r="H2" s="92"/>
      <c r="I2" s="59"/>
      <c r="J2" s="273">
        <f>0.1%</f>
        <v>1E-3</v>
      </c>
      <c r="K2" s="273" t="s">
        <v>152</v>
      </c>
      <c r="L2" s="279" t="s">
        <v>153</v>
      </c>
      <c r="M2" s="273" t="s">
        <v>154</v>
      </c>
      <c r="N2" s="48">
        <v>-3.5</v>
      </c>
      <c r="O2" s="394">
        <v>-15</v>
      </c>
      <c r="P2" s="54"/>
      <c r="Q2" s="341"/>
      <c r="R2" s="54"/>
      <c r="S2" s="54"/>
      <c r="U2" s="279"/>
      <c r="V2" s="273"/>
    </row>
    <row r="3" spans="1:22" s="60" customFormat="1" ht="15.75" thickBot="1">
      <c r="A3" s="56"/>
      <c r="B3" s="507" t="str">
        <f>[2]Parameters!$C$3</f>
        <v xml:space="preserve">Active labour market policies </v>
      </c>
      <c r="C3" s="508"/>
      <c r="D3" s="508"/>
      <c r="E3" s="508"/>
      <c r="F3" s="508"/>
      <c r="G3" s="508"/>
      <c r="H3" s="508"/>
      <c r="I3" s="59"/>
      <c r="J3" s="283"/>
      <c r="K3" s="54"/>
      <c r="L3" s="283"/>
      <c r="M3" s="283"/>
      <c r="N3" s="54"/>
      <c r="O3" s="54"/>
      <c r="P3" s="54"/>
      <c r="Q3" s="341"/>
      <c r="R3" s="54"/>
      <c r="S3" s="54"/>
      <c r="U3" s="283"/>
      <c r="V3" s="283"/>
    </row>
    <row r="4" spans="1:22" s="28" customFormat="1" ht="12.75" customHeight="1" thickBot="1">
      <c r="A4" s="30"/>
      <c r="B4" s="220"/>
      <c r="C4" s="490" t="s">
        <v>102</v>
      </c>
      <c r="D4" s="491"/>
      <c r="E4" s="492"/>
      <c r="F4" s="490" t="s">
        <v>103</v>
      </c>
      <c r="G4" s="491"/>
      <c r="H4" s="492"/>
      <c r="J4" s="43"/>
      <c r="K4" s="280"/>
      <c r="L4" s="280"/>
      <c r="M4" s="280"/>
      <c r="N4" s="54"/>
      <c r="O4" s="345"/>
      <c r="P4" s="54"/>
      <c r="Q4" s="341"/>
      <c r="R4" s="346"/>
      <c r="S4" s="346"/>
      <c r="U4" s="280"/>
      <c r="V4" s="280"/>
    </row>
    <row r="5" spans="1:22" ht="26.25" customHeight="1" thickBot="1">
      <c r="A5" s="64"/>
      <c r="B5" s="221"/>
      <c r="C5" s="493" t="s">
        <v>104</v>
      </c>
      <c r="D5" s="493" t="s">
        <v>105</v>
      </c>
      <c r="E5" s="495" t="s">
        <v>150</v>
      </c>
      <c r="F5" s="497" t="str">
        <f xml:space="preserve"> "Level relative to "&amp; '[2]Output tables 1'!$E$3</f>
        <v>Level relative to EU15</v>
      </c>
      <c r="G5" s="502" t="s">
        <v>33</v>
      </c>
      <c r="H5" s="503"/>
      <c r="J5" s="293"/>
      <c r="L5" s="282" t="s">
        <v>224</v>
      </c>
      <c r="M5" s="53"/>
      <c r="N5" s="294"/>
      <c r="O5" s="52"/>
      <c r="P5" s="294"/>
      <c r="Q5" s="342"/>
      <c r="U5" s="282" t="s">
        <v>223</v>
      </c>
      <c r="V5" s="53"/>
    </row>
    <row r="6" spans="1:22" ht="26.25" customHeight="1" thickBot="1">
      <c r="A6" s="64"/>
      <c r="B6" s="222"/>
      <c r="C6" s="499"/>
      <c r="D6" s="499"/>
      <c r="E6" s="500"/>
      <c r="F6" s="501"/>
      <c r="G6" s="120" t="s">
        <v>106</v>
      </c>
      <c r="H6" s="415" t="str">
        <f>"Relative " &amp;'[2]Output tables 1'!$E$3</f>
        <v>Relative EU15</v>
      </c>
      <c r="J6" s="147" t="s">
        <v>84</v>
      </c>
      <c r="L6" s="284" t="s">
        <v>38</v>
      </c>
      <c r="M6" s="285" t="s">
        <v>1</v>
      </c>
      <c r="N6" s="294"/>
      <c r="O6" s="347" t="s">
        <v>155</v>
      </c>
      <c r="P6" s="348" t="s">
        <v>172</v>
      </c>
      <c r="Q6" s="509" t="s">
        <v>157</v>
      </c>
      <c r="R6" s="510"/>
      <c r="S6" s="511"/>
      <c r="T6" s="241"/>
      <c r="U6" s="284" t="s">
        <v>38</v>
      </c>
      <c r="V6" s="285" t="s">
        <v>1</v>
      </c>
    </row>
    <row r="7" spans="1:22">
      <c r="A7" s="58">
        <v>1</v>
      </c>
      <c r="B7" s="121" t="str">
        <f>'[2]Output tables 3'!D$4</f>
        <v>ALMP expenditure as % of GDP (+)</v>
      </c>
      <c r="C7" s="122" t="str">
        <f>'[2]Narrow list'!$A5</f>
        <v>pol</v>
      </c>
      <c r="D7" s="123" t="s">
        <v>171</v>
      </c>
      <c r="E7" s="124"/>
      <c r="F7" s="125">
        <f>'[2]Output tables 3'!$D$23</f>
        <v>-17.40258453479834</v>
      </c>
      <c r="G7" s="123" t="str">
        <f>IF(H7="","",IF((H7/10*O7*S7+P7)*S7&gt;$J$2,"↑",IF((H7/10*O7*S7+P7)*S7&lt;-$J$2,"↓","=")))</f>
        <v>↓</v>
      </c>
      <c r="H7" s="126">
        <f>'[2]Output tables 4'!$D$23</f>
        <v>1.6291708879240225</v>
      </c>
      <c r="J7" s="51"/>
      <c r="L7" s="51">
        <f>IF($J7=1, IF(F7&lt;'Annex-LM'!$N$2,1,0),0)</f>
        <v>0</v>
      </c>
      <c r="M7" s="51">
        <f>IF($J7=1, IF(H7&lt;'Annex-LM'!$N$2,1,0),0)</f>
        <v>0</v>
      </c>
      <c r="N7" s="286"/>
      <c r="O7" s="349">
        <f>'[2]Output tables 4'!$D$43</f>
        <v>3.1794146312646161E-2</v>
      </c>
      <c r="P7" s="297">
        <f>'[2]Output tables 4'!$D$42</f>
        <v>-3.9172000000000005E-2</v>
      </c>
      <c r="Q7" s="298" t="str">
        <f>'[2]Output tables 4'!$D$49</f>
        <v>Good performance</v>
      </c>
      <c r="R7" s="297"/>
      <c r="S7" s="327">
        <f>IF(Q7="Good performance",1,IF(Q7="Bad performance",-1,IF(Q7="Unclear",1,"")))</f>
        <v>1</v>
      </c>
      <c r="U7" s="51">
        <f>IF(F7&lt;='Annex-LM'!$O$2,1,0)</f>
        <v>1</v>
      </c>
      <c r="V7" s="51">
        <f>IF(H7&lt;='Annex-LM'!$O$2,1,0)</f>
        <v>0</v>
      </c>
    </row>
    <row r="8" spans="1:22" ht="36">
      <c r="A8" s="58">
        <v>2</v>
      </c>
      <c r="B8" s="127" t="str">
        <f>'[2]Output tables 3'!E$4</f>
        <v>Number of participants in LMP (categories from 2-7) measures divided by the number of persons wanting to work (+)</v>
      </c>
      <c r="C8" s="128" t="str">
        <f>'[2]Narrow list'!$A6</f>
        <v>pol</v>
      </c>
      <c r="D8" s="129" t="s">
        <v>119</v>
      </c>
      <c r="E8" s="130">
        <v>0.33</v>
      </c>
      <c r="F8" s="128">
        <f>'[2]Output tables 3'!$E$23</f>
        <v>-10.399997600475659</v>
      </c>
      <c r="G8" s="129" t="str">
        <f t="shared" ref="G8:G29" si="0">IF(H8="","",IF((H8/10*O8*S8+P8)*S8&gt;$J$2,"↑",IF((H8/10*O8*S8+P8)*S8&lt;-$J$2,"↓","=")))</f>
        <v/>
      </c>
      <c r="H8" s="131" t="str">
        <f>'[2]Output tables 4'!$E$23</f>
        <v/>
      </c>
      <c r="J8" s="51">
        <v>1</v>
      </c>
      <c r="L8" s="51">
        <f>IF($J8=1, IF(F8&lt;'Annex-LM'!$N$2,1,0),0)</f>
        <v>1</v>
      </c>
      <c r="M8" s="51">
        <f>IF($J8=1, IF(H8&lt;'Annex-LM'!$N$2,1,0),0)</f>
        <v>0</v>
      </c>
      <c r="N8" s="286"/>
      <c r="O8" s="350">
        <f>'[2]Output tables 4'!$E$43</f>
        <v>11.204956559519921</v>
      </c>
      <c r="P8" s="299">
        <f>'[2]Output tables 4'!$E$42</f>
        <v>4.2798413360876495</v>
      </c>
      <c r="Q8" s="351" t="str">
        <f>'[2]Output tables 4'!$E$49</f>
        <v>Good performance</v>
      </c>
      <c r="R8" s="299"/>
      <c r="S8" s="327">
        <f t="shared" ref="S8:S30" si="1">IF(Q8="Good performance",1,IF(Q8="Bad performance",-1,IF(Q8="Unclear",1,"")))</f>
        <v>1</v>
      </c>
      <c r="U8" s="51">
        <f>IF(F8&lt;='Annex-LM'!$O$2,1,0)</f>
        <v>0</v>
      </c>
      <c r="V8" s="51">
        <f>IF(H8&lt;='Annex-LM'!$O$2,1,0)</f>
        <v>0</v>
      </c>
    </row>
    <row r="9" spans="1:22" ht="24">
      <c r="A9" s="58">
        <v>3</v>
      </c>
      <c r="B9" s="127" t="str">
        <f>'[2]Output tables 3'!F$4</f>
        <v>Active LMP expenditure per person wanting to work (+)</v>
      </c>
      <c r="C9" s="128" t="str">
        <f>'[2]Narrow list'!$A7</f>
        <v>pol</v>
      </c>
      <c r="D9" s="129" t="s">
        <v>119</v>
      </c>
      <c r="E9" s="130">
        <v>0.33</v>
      </c>
      <c r="F9" s="128">
        <f>'[2]Output tables 3'!$F$23</f>
        <v>-11.983423859996602</v>
      </c>
      <c r="G9" s="129" t="str">
        <f t="shared" si="0"/>
        <v>↓</v>
      </c>
      <c r="H9" s="131">
        <f>'[2]Output tables 4'!$F$23</f>
        <v>-2.5694323858829282</v>
      </c>
      <c r="J9" s="51">
        <v>1</v>
      </c>
      <c r="L9" s="51">
        <f>IF($J9=1, IF(F9&lt;'Annex-LM'!$N$2,1,0),0)</f>
        <v>1</v>
      </c>
      <c r="M9" s="51">
        <f>IF($J9=1, IF(H9&lt;'Annex-LM'!$N$2,1,0),0)</f>
        <v>0</v>
      </c>
      <c r="N9" s="295"/>
      <c r="O9" s="350">
        <f>'[2]Output tables 4'!$F$43</f>
        <v>0.27523093651034219</v>
      </c>
      <c r="P9" s="299">
        <f>'[2]Output tables 4'!$F$42</f>
        <v>-7.3710212001154865E-2</v>
      </c>
      <c r="Q9" s="351" t="str">
        <f>'[2]Output tables 4'!$F$49</f>
        <v>Good performance</v>
      </c>
      <c r="R9" s="299"/>
      <c r="S9" s="327">
        <f t="shared" si="1"/>
        <v>1</v>
      </c>
      <c r="U9" s="51">
        <f>IF(F9&lt;='Annex-LM'!$O$2,1,0)</f>
        <v>0</v>
      </c>
      <c r="V9" s="51">
        <f>IF(H9&lt;='Annex-LM'!$O$2,1,0)</f>
        <v>0</v>
      </c>
    </row>
    <row r="10" spans="1:22">
      <c r="A10" s="58">
        <v>4</v>
      </c>
      <c r="B10" s="132" t="str">
        <f>'[2]Output tables 3'!G$4</f>
        <v>Passive LMP expenditures as % of GDP (-)</v>
      </c>
      <c r="C10" s="133" t="str">
        <f>'[2]Narrow list'!$A8</f>
        <v>pol</v>
      </c>
      <c r="D10" s="134" t="s">
        <v>119</v>
      </c>
      <c r="E10" s="135"/>
      <c r="F10" s="133">
        <f>'[2]Output tables 3'!$G$23</f>
        <v>13.108640696864029</v>
      </c>
      <c r="G10" s="134" t="str">
        <f t="shared" si="0"/>
        <v>↑</v>
      </c>
      <c r="H10" s="136">
        <f>'[2]Output tables 4'!$G$23</f>
        <v>5.8437184686896915</v>
      </c>
      <c r="J10" s="51"/>
      <c r="L10" s="51">
        <f>IF($J10=1, IF(F10&lt;'Annex-LM'!$N$2,1,0),0)</f>
        <v>0</v>
      </c>
      <c r="M10" s="51">
        <f>IF($J10=1, IF(H10&lt;'Annex-LM'!$N$2,1,0),0)</f>
        <v>0</v>
      </c>
      <c r="N10" s="52"/>
      <c r="O10" s="349">
        <f>'[2]Output tables 4'!$G$43</f>
        <v>3.5423384412408297E-2</v>
      </c>
      <c r="P10" s="297">
        <f>'[2]Output tables 4'!$G$42</f>
        <v>-2.1763571428571455E-2</v>
      </c>
      <c r="Q10" s="298" t="str">
        <f>'[2]Output tables 4'!$G$49</f>
        <v>Bad performance</v>
      </c>
      <c r="R10" s="297"/>
      <c r="S10" s="327">
        <f t="shared" si="1"/>
        <v>-1</v>
      </c>
      <c r="U10" s="51">
        <f>IF(F10&lt;='Annex-LM'!$O$2,1,0)</f>
        <v>0</v>
      </c>
      <c r="V10" s="51">
        <f>IF(H10&lt;='Annex-LM'!$O$2,1,0)</f>
        <v>0</v>
      </c>
    </row>
    <row r="11" spans="1:22" ht="24">
      <c r="A11" s="58">
        <v>5</v>
      </c>
      <c r="B11" s="132" t="str">
        <f>'[2]Output tables 3'!H$4</f>
        <v>Passive LMP expenditures per person wanting to work (-)</v>
      </c>
      <c r="C11" s="133" t="str">
        <f>'[2]Narrow list'!$A9</f>
        <v>pol</v>
      </c>
      <c r="D11" s="134" t="s">
        <v>119</v>
      </c>
      <c r="E11" s="135"/>
      <c r="F11" s="133">
        <f>'[2]Output tables 3'!$H$23</f>
        <v>13.676501157767033</v>
      </c>
      <c r="G11" s="134" t="str">
        <f t="shared" si="0"/>
        <v>↑</v>
      </c>
      <c r="H11" s="136">
        <f>'[2]Output tables 4'!$H$23</f>
        <v>10.901280610105825</v>
      </c>
      <c r="J11" s="51"/>
      <c r="L11" s="51">
        <f>IF($J11=1, IF(F11&lt;'Annex-LM'!$N$2,1,0),0)</f>
        <v>0</v>
      </c>
      <c r="M11" s="51">
        <f>IF($J11=1, IF(H11&lt;'Annex-LM'!$N$2,1,0),0)</f>
        <v>0</v>
      </c>
      <c r="N11" s="55"/>
      <c r="O11" s="349">
        <f>'[2]Output tables 4'!$H$43</f>
        <v>0.41883177860941384</v>
      </c>
      <c r="P11" s="297">
        <f>'[2]Output tables 4'!$H$42</f>
        <v>-0.22561050331873714</v>
      </c>
      <c r="Q11" s="298" t="str">
        <f>'[2]Output tables 4'!$H$49</f>
        <v>Bad performance</v>
      </c>
      <c r="R11" s="297"/>
      <c r="S11" s="327">
        <f t="shared" si="1"/>
        <v>-1</v>
      </c>
      <c r="U11" s="51">
        <f>IF(F11&lt;='Annex-LM'!$O$2,1,0)</f>
        <v>0</v>
      </c>
      <c r="V11" s="51">
        <f>IF(H11&lt;='Annex-LM'!$O$2,1,0)</f>
        <v>0</v>
      </c>
    </row>
    <row r="12" spans="1:22" ht="24">
      <c r="A12" s="58">
        <v>6</v>
      </c>
      <c r="B12" s="132" t="str">
        <f>'[2]Output tables 3'!I$4</f>
        <v>Employment service expenditure per person wanting to work (+)</v>
      </c>
      <c r="C12" s="133" t="str">
        <f>'[2]Narrow list'!$A10</f>
        <v>pol</v>
      </c>
      <c r="D12" s="134" t="s">
        <v>119</v>
      </c>
      <c r="E12" s="135"/>
      <c r="F12" s="133">
        <f>'[2]Output tables 3'!$I$23</f>
        <v>-10.401196207465263</v>
      </c>
      <c r="G12" s="134" t="str">
        <f t="shared" si="0"/>
        <v>↓</v>
      </c>
      <c r="H12" s="136">
        <f>'[2]Output tables 4'!$I$23</f>
        <v>-9.6095732681194512</v>
      </c>
      <c r="J12" s="51"/>
      <c r="L12" s="51">
        <f>IF($J12=1, IF(F12&lt;'Annex-LM'!$N$2,1,0),0)</f>
        <v>0</v>
      </c>
      <c r="M12" s="51">
        <f>IF($J12=1, IF(H12&lt;'Annex-LM'!$N$2,1,0),0)</f>
        <v>0</v>
      </c>
      <c r="O12" s="349">
        <f>'[2]Output tables 4'!$I$43</f>
        <v>0.11865566692787374</v>
      </c>
      <c r="P12" s="297">
        <f>'[2]Output tables 4'!$I$42</f>
        <v>1.8017295027939067E-2</v>
      </c>
      <c r="Q12" s="298" t="str">
        <f>'[2]Output tables 4'!$I$49</f>
        <v>Good performance</v>
      </c>
      <c r="R12" s="297"/>
      <c r="S12" s="327">
        <f t="shared" si="1"/>
        <v>1</v>
      </c>
      <c r="U12" s="51">
        <f>IF(F12&lt;='Annex-LM'!$O$2,1,0)</f>
        <v>0</v>
      </c>
      <c r="V12" s="51">
        <f>IF(H12&lt;='Annex-LM'!$O$2,1,0)</f>
        <v>0</v>
      </c>
    </row>
    <row r="13" spans="1:22" ht="24">
      <c r="A13" s="58">
        <v>7</v>
      </c>
      <c r="B13" s="132" t="str">
        <f>'[2]Output tables 3'!J$4</f>
        <v>Proportion of the unemployed in education and training (+)</v>
      </c>
      <c r="C13" s="133" t="str">
        <f>'[2]Narrow list'!$A11</f>
        <v>pol</v>
      </c>
      <c r="D13" s="134" t="s">
        <v>192</v>
      </c>
      <c r="E13" s="135"/>
      <c r="F13" s="133" t="str">
        <f>'[2]Output tables 3'!$J$23</f>
        <v/>
      </c>
      <c r="G13" s="134" t="str">
        <f t="shared" si="0"/>
        <v/>
      </c>
      <c r="H13" s="136" t="str">
        <f>'[2]Output tables 4'!$J$23</f>
        <v/>
      </c>
      <c r="J13" s="51"/>
      <c r="L13" s="51">
        <f>IF($J13=1, IF(F13&lt;'Annex-LM'!$N$2,1,0),0)</f>
        <v>0</v>
      </c>
      <c r="M13" s="51">
        <f>IF($J13=1, IF(H13&lt;'Annex-LM'!$N$2,1,0),0)</f>
        <v>0</v>
      </c>
      <c r="O13" s="349">
        <f>'[2]Output tables 4'!$J$43</f>
        <v>0.33895168548376697</v>
      </c>
      <c r="P13" s="297">
        <f>'[2]Output tables 4'!$J$42</f>
        <v>0.21249999999999991</v>
      </c>
      <c r="Q13" s="298" t="str">
        <f>'[2]Output tables 4'!$J$49</f>
        <v>Good performance</v>
      </c>
      <c r="R13" s="297"/>
      <c r="S13" s="327">
        <f t="shared" si="1"/>
        <v>1</v>
      </c>
      <c r="U13" s="51">
        <f>IF(F13&lt;='Annex-LM'!$O$2,1,0)</f>
        <v>0</v>
      </c>
      <c r="V13" s="51">
        <f>IF(H13&lt;='Annex-LM'!$O$2,1,0)</f>
        <v>0</v>
      </c>
    </row>
    <row r="14" spans="1:22" ht="24">
      <c r="A14" s="58">
        <v>8</v>
      </c>
      <c r="B14" s="132" t="str">
        <f>'[2]Output tables 3'!K$4</f>
        <v>Proportion of the inactive in education and training (+)</v>
      </c>
      <c r="C14" s="133" t="str">
        <f>'[2]Narrow list'!$A12</f>
        <v>pol</v>
      </c>
      <c r="D14" s="134" t="s">
        <v>192</v>
      </c>
      <c r="E14" s="135"/>
      <c r="F14" s="133">
        <f>'[2]Output tables 3'!$K$23</f>
        <v>-6.8197971959256787</v>
      </c>
      <c r="G14" s="134" t="str">
        <f t="shared" si="0"/>
        <v>↑</v>
      </c>
      <c r="H14" s="136">
        <f>'[2]Output tables 4'!$K$23</f>
        <v>5.9197582644590492</v>
      </c>
      <c r="J14" s="51"/>
      <c r="L14" s="51">
        <f>IF($J14=1, IF(F14&lt;'Annex-LM'!$N$2,1,0),0)</f>
        <v>0</v>
      </c>
      <c r="M14" s="51">
        <f>IF($J14=1, IF(H14&lt;'Annex-LM'!$N$2,1,0),0)</f>
        <v>0</v>
      </c>
      <c r="O14" s="349">
        <f>'[2]Output tables 4'!$K$43</f>
        <v>0.19848783472366557</v>
      </c>
      <c r="P14" s="297">
        <f>'[2]Output tables 4'!$K$42</f>
        <v>0.16249999999999987</v>
      </c>
      <c r="Q14" s="298" t="str">
        <f>'[2]Output tables 4'!$K$49</f>
        <v>Good performance</v>
      </c>
      <c r="R14" s="297"/>
      <c r="S14" s="327">
        <f t="shared" si="1"/>
        <v>1</v>
      </c>
      <c r="U14" s="51">
        <f>IF(F14&lt;='Annex-LM'!$O$2,1,0)</f>
        <v>0</v>
      </c>
      <c r="V14" s="51">
        <f>IF(H14&lt;='Annex-LM'!$O$2,1,0)</f>
        <v>0</v>
      </c>
    </row>
    <row r="15" spans="1:22">
      <c r="A15" s="58">
        <v>9</v>
      </c>
      <c r="B15" s="127" t="str">
        <f>'[2]Output tables 3'!L$4</f>
        <v>Long-term unemployment rate (-)</v>
      </c>
      <c r="C15" s="128" t="str">
        <f>'[2]Narrow list'!$A13</f>
        <v>perf</v>
      </c>
      <c r="D15" s="129" t="s">
        <v>179</v>
      </c>
      <c r="E15" s="130">
        <v>0.33</v>
      </c>
      <c r="F15" s="128">
        <f>'[2]Output tables 3'!$L$23</f>
        <v>0.95993328318697102</v>
      </c>
      <c r="G15" s="129" t="str">
        <f t="shared" si="0"/>
        <v>↑</v>
      </c>
      <c r="H15" s="131">
        <f>'[2]Output tables 4'!$L$23</f>
        <v>5.8877279867878469</v>
      </c>
      <c r="J15" s="51">
        <v>1</v>
      </c>
      <c r="L15" s="51">
        <f>IF($J15=1, IF(F15&lt;'Annex-LM'!$N$2,1,0),0)</f>
        <v>0</v>
      </c>
      <c r="M15" s="51">
        <f>IF($J15=1, IF(H15&lt;'Annex-LM'!$N$2,1,0),0)</f>
        <v>0</v>
      </c>
      <c r="O15" s="350">
        <f>'[2]Output tables 4'!$L$43</f>
        <v>0.15805002500858348</v>
      </c>
      <c r="P15" s="299">
        <f>'[2]Output tables 4'!$L$42</f>
        <v>-0.14444444444444443</v>
      </c>
      <c r="Q15" s="351" t="str">
        <f>'[2]Output tables 4'!$L$49</f>
        <v>Bad performance</v>
      </c>
      <c r="R15" s="299"/>
      <c r="S15" s="327">
        <f t="shared" si="1"/>
        <v>-1</v>
      </c>
      <c r="U15" s="51">
        <f>IF(F15&lt;='Annex-LM'!$O$2,1,0)</f>
        <v>0</v>
      </c>
      <c r="V15" s="51">
        <f>IF(H15&lt;='Annex-LM'!$O$2,1,0)</f>
        <v>0</v>
      </c>
    </row>
    <row r="16" spans="1:22">
      <c r="A16" s="58">
        <v>10</v>
      </c>
      <c r="B16" s="127" t="str">
        <f>'[2]Output tables 3'!M$4</f>
        <v>Youth unemployment ratio (-)</v>
      </c>
      <c r="C16" s="128" t="str">
        <f>'[2]Narrow list'!$A14</f>
        <v>perf</v>
      </c>
      <c r="D16" s="129" t="s">
        <v>192</v>
      </c>
      <c r="E16" s="130">
        <v>0.33</v>
      </c>
      <c r="F16" s="128">
        <f>'[2]Output tables 3'!$M$23</f>
        <v>4.6457315129952246</v>
      </c>
      <c r="G16" s="129" t="str">
        <f t="shared" si="0"/>
        <v>↓</v>
      </c>
      <c r="H16" s="131">
        <f>'[2]Output tables 4'!$M$23</f>
        <v>-10.349208983634782</v>
      </c>
      <c r="J16" s="51">
        <v>1</v>
      </c>
      <c r="L16" s="51">
        <f>IF($J16=1, IF(F16&lt;'Annex-LM'!$N$2,1,0),0)</f>
        <v>0</v>
      </c>
      <c r="M16" s="51">
        <f>IF($J16=1, IF(H16&lt;'Annex-LM'!$N$2,1,0),0)</f>
        <v>1</v>
      </c>
      <c r="O16" s="350">
        <f>'[2]Output tables 4'!$M$43</f>
        <v>1.0266485116689912</v>
      </c>
      <c r="P16" s="299">
        <f>'[2]Output tables 4'!$M$42</f>
        <v>-1</v>
      </c>
      <c r="Q16" s="351" t="str">
        <f>'[2]Output tables 4'!$M$49</f>
        <v>Bad performance</v>
      </c>
      <c r="R16" s="299"/>
      <c r="S16" s="327">
        <f t="shared" si="1"/>
        <v>-1</v>
      </c>
      <c r="U16" s="51">
        <f>IF(F16&lt;='Annex-LM'!$O$2,1,0)</f>
        <v>0</v>
      </c>
      <c r="V16" s="51">
        <f>IF(H16&lt;='Annex-LM'!$O$2,1,0)</f>
        <v>0</v>
      </c>
    </row>
    <row r="17" spans="1:22" ht="48">
      <c r="A17" s="58">
        <v>11</v>
      </c>
      <c r="B17" s="127" t="str">
        <f>'[2]Output tables 3'!N$4</f>
        <v>Employment rate - 15-64 age group-Pre-primary, primary and lower secondary education - levels 0-2 (ISCED 1997) (LFS) (%) (+)</v>
      </c>
      <c r="C17" s="128" t="str">
        <f>'[2]Narrow list'!$A15</f>
        <v>perf</v>
      </c>
      <c r="D17" s="129" t="s">
        <v>179</v>
      </c>
      <c r="E17" s="130">
        <v>0.33</v>
      </c>
      <c r="F17" s="128">
        <f>'[2]Output tables 3'!$N$23</f>
        <v>-8.2720369151450246</v>
      </c>
      <c r="G17" s="129" t="str">
        <f t="shared" si="0"/>
        <v>↓</v>
      </c>
      <c r="H17" s="131">
        <f>'[2]Output tables 4'!$N$23</f>
        <v>-7.0687521434429446</v>
      </c>
      <c r="J17" s="51">
        <v>1</v>
      </c>
      <c r="L17" s="51">
        <f>IF($J17=1, IF(F17&lt;'Annex-LM'!$N$2,1,0),0)</f>
        <v>1</v>
      </c>
      <c r="M17" s="51">
        <f>IF($J17=1, IF(H17&lt;'Annex-LM'!$N$2,1,0),0)</f>
        <v>1</v>
      </c>
      <c r="O17" s="350">
        <f>'[2]Output tables 4'!$N$43</f>
        <v>0.59730800239456716</v>
      </c>
      <c r="P17" s="299">
        <f>'[2]Output tables 4'!$N$42</f>
        <v>2.2222222222222539E-2</v>
      </c>
      <c r="Q17" s="351" t="str">
        <f>'[2]Output tables 4'!$N$49</f>
        <v>Good performance</v>
      </c>
      <c r="R17" s="299"/>
      <c r="S17" s="327">
        <f t="shared" si="1"/>
        <v>1</v>
      </c>
      <c r="U17" s="51">
        <f>IF(F17&lt;='Annex-LM'!$O$2,1,0)</f>
        <v>0</v>
      </c>
      <c r="V17" s="51">
        <f>IF(H17&lt;='Annex-LM'!$O$2,1,0)</f>
        <v>0</v>
      </c>
    </row>
    <row r="18" spans="1:22" ht="24">
      <c r="A18" s="58">
        <v>12</v>
      </c>
      <c r="B18" s="132" t="str">
        <f>'[2]Output tables 3'!O$4</f>
        <v>Ratio of active to  passive LMP expenditures (+)</v>
      </c>
      <c r="C18" s="133" t="str">
        <f>'[2]Narrow list'!$A16</f>
        <v>pol</v>
      </c>
      <c r="D18" s="134" t="s">
        <v>171</v>
      </c>
      <c r="E18" s="135"/>
      <c r="F18" s="133">
        <f>'[2]Output tables 3'!$O$23</f>
        <v>-19.542398960063714</v>
      </c>
      <c r="G18" s="134" t="str">
        <f t="shared" si="0"/>
        <v>↓</v>
      </c>
      <c r="H18" s="136">
        <f>'[2]Output tables 4'!$O$23</f>
        <v>-22.803355080566412</v>
      </c>
      <c r="J18" s="51"/>
      <c r="L18" s="51">
        <f>IF($J18=1, IF(F18&lt;'Annex-LM'!$N$2,1,0),0)</f>
        <v>0</v>
      </c>
      <c r="M18" s="51">
        <f>IF($J18=1, IF(H18&lt;'Annex-LM'!$N$2,1,0),0)</f>
        <v>0</v>
      </c>
      <c r="O18" s="349">
        <f>'[2]Output tables 4'!$O$43</f>
        <v>3.582744278580903E-2</v>
      </c>
      <c r="P18" s="297">
        <f>'[2]Output tables 4'!$O$42</f>
        <v>7.7826546081660912E-3</v>
      </c>
      <c r="Q18" s="298" t="str">
        <f>'[2]Output tables 4'!$O$49</f>
        <v>Good performance</v>
      </c>
      <c r="R18" s="297"/>
      <c r="S18" s="327">
        <f t="shared" si="1"/>
        <v>1</v>
      </c>
      <c r="U18" s="51">
        <f>IF(F18&lt;='Annex-LM'!$O$2,1,0)</f>
        <v>1</v>
      </c>
      <c r="V18" s="51">
        <f>IF(H18&lt;='Annex-LM'!$O$2,1,0)</f>
        <v>1</v>
      </c>
    </row>
    <row r="19" spans="1:22" ht="24">
      <c r="A19" s="58">
        <v>13</v>
      </c>
      <c r="B19" s="127" t="str">
        <f>'[2]Output tables 3'!P$4</f>
        <v>Regular activation in training (EMCO 19M2) (+)</v>
      </c>
      <c r="C19" s="128" t="str">
        <f>'[2]Narrow list'!$A17</f>
        <v>pol</v>
      </c>
      <c r="D19" s="129" t="s">
        <v>116</v>
      </c>
      <c r="E19" s="130">
        <v>0.33</v>
      </c>
      <c r="F19" s="128" t="str">
        <f>'[2]Output tables 3'!$P$23</f>
        <v/>
      </c>
      <c r="G19" s="129" t="str">
        <f t="shared" si="0"/>
        <v/>
      </c>
      <c r="H19" s="131" t="str">
        <f>'[2]Output tables 4'!$P$23</f>
        <v/>
      </c>
      <c r="J19" s="51">
        <v>1</v>
      </c>
      <c r="L19" s="51">
        <f>IF($J19=1, IF(F19&lt;'Annex-LM'!$N$2,1,0),0)</f>
        <v>0</v>
      </c>
      <c r="M19" s="51">
        <f>IF($J19=1, IF(H19&lt;'Annex-LM'!$N$2,1,0),0)</f>
        <v>0</v>
      </c>
      <c r="O19" s="350">
        <f>'[2]Output tables 4'!$P$43</f>
        <v>2.2388898473302943</v>
      </c>
      <c r="P19" s="299">
        <f>'[2]Output tables 4'!$P$42</f>
        <v>-0.59861334593409943</v>
      </c>
      <c r="Q19" s="351" t="str">
        <f>'[2]Output tables 4'!$P$49</f>
        <v>Good performance</v>
      </c>
      <c r="R19" s="299"/>
      <c r="S19" s="327">
        <f t="shared" si="1"/>
        <v>1</v>
      </c>
      <c r="U19" s="51">
        <f>IF(F19&lt;='Annex-LM'!$O$2,1,0)</f>
        <v>0</v>
      </c>
      <c r="V19" s="51">
        <f>IF(H19&lt;='Annex-LM'!$O$2,1,0)</f>
        <v>0</v>
      </c>
    </row>
    <row r="20" spans="1:22" ht="12.75" hidden="1" customHeight="1" outlineLevel="1">
      <c r="A20" s="58">
        <v>14</v>
      </c>
      <c r="B20" s="95" t="str">
        <f>'[2]Output tables 3'!Q$4</f>
        <v>Indicator</v>
      </c>
      <c r="C20" s="105" t="str">
        <f>'[2]Narrow list'!$A18</f>
        <v>pol</v>
      </c>
      <c r="D20" s="109"/>
      <c r="E20" s="310"/>
      <c r="F20" s="105" t="str">
        <f>'[2]Output tables 3'!$Q$23</f>
        <v/>
      </c>
      <c r="G20" s="106" t="str">
        <f t="shared" si="0"/>
        <v/>
      </c>
      <c r="H20" s="108" t="str">
        <f>'[2]Output tables 4'!$Q$23</f>
        <v/>
      </c>
      <c r="J20" s="51"/>
      <c r="L20" s="51">
        <f>IF($J20=1, IF(F20&lt;'Annex-LM'!$N$2,1,0),0)</f>
        <v>0</v>
      </c>
      <c r="M20" s="51">
        <f>IF($J20=1, IF(H20&lt;'Annex-LM'!$N$2,1,0),0)</f>
        <v>0</v>
      </c>
      <c r="O20" s="349" t="str">
        <f>'[2]Output tables 4'!$Q$43</f>
        <v/>
      </c>
      <c r="P20" s="297" t="str">
        <f>'[2]Output tables 4'!$Q$42</f>
        <v>n.a.</v>
      </c>
      <c r="Q20" s="298" t="str">
        <f>'[2]Output tables 4'!$Q$49</f>
        <v>Good performance</v>
      </c>
      <c r="R20" s="297"/>
      <c r="S20" s="327">
        <f t="shared" si="1"/>
        <v>1</v>
      </c>
      <c r="U20" s="51">
        <f>IF(F20&lt;='Annex-LM'!$O$2,1,0)</f>
        <v>0</v>
      </c>
      <c r="V20" s="51">
        <f>IF(H20&lt;='Annex-LM'!$O$2,1,0)</f>
        <v>0</v>
      </c>
    </row>
    <row r="21" spans="1:22" ht="12.75" hidden="1" customHeight="1" outlineLevel="1">
      <c r="A21" s="58">
        <v>15</v>
      </c>
      <c r="B21" s="95" t="str">
        <f>'[2]Output tables 3'!R$4</f>
        <v>Indicator</v>
      </c>
      <c r="C21" s="105" t="str">
        <f>'[2]Narrow list'!$A19</f>
        <v>pol</v>
      </c>
      <c r="D21" s="106"/>
      <c r="E21" s="107"/>
      <c r="F21" s="105" t="str">
        <f>'[2]Output tables 3'!$R$23</f>
        <v/>
      </c>
      <c r="G21" s="106" t="str">
        <f t="shared" si="0"/>
        <v/>
      </c>
      <c r="H21" s="108" t="str">
        <f>'[2]Output tables 4'!$R$23</f>
        <v/>
      </c>
      <c r="J21" s="51"/>
      <c r="L21" s="51">
        <f>IF($J21=1, IF(F21&lt;'Annex-LM'!$N$2,1,0),0)</f>
        <v>0</v>
      </c>
      <c r="M21" s="51">
        <f>IF($J21=1, IF(H21&lt;'Annex-LM'!$N$2,1,0),0)</f>
        <v>0</v>
      </c>
      <c r="O21" s="349" t="str">
        <f>'[2]Output tables 4'!$R$43</f>
        <v/>
      </c>
      <c r="P21" s="297" t="str">
        <f>'[2]Output tables 4'!$R$42</f>
        <v>n.a.</v>
      </c>
      <c r="Q21" s="298" t="str">
        <f>'[2]Output tables 4'!$R$49</f>
        <v>Good performance</v>
      </c>
      <c r="R21" s="297"/>
      <c r="S21" s="327">
        <f t="shared" si="1"/>
        <v>1</v>
      </c>
      <c r="U21" s="51">
        <f>IF(F21&lt;='Annex-LM'!$O$2,1,0)</f>
        <v>0</v>
      </c>
      <c r="V21" s="51">
        <f>IF(H21&lt;='Annex-LM'!$O$2,1,0)</f>
        <v>0</v>
      </c>
    </row>
    <row r="22" spans="1:22" ht="12.75" hidden="1" customHeight="1" outlineLevel="1">
      <c r="A22" s="58">
        <v>16</v>
      </c>
      <c r="B22" s="95" t="str">
        <f>'[2]Output tables 3'!S$4</f>
        <v>Indicator</v>
      </c>
      <c r="C22" s="105" t="str">
        <f>'[2]Narrow list'!$A20</f>
        <v>pol</v>
      </c>
      <c r="D22" s="106"/>
      <c r="E22" s="107"/>
      <c r="F22" s="105" t="str">
        <f>'[2]Output tables 3'!$S$23</f>
        <v/>
      </c>
      <c r="G22" s="106" t="str">
        <f t="shared" si="0"/>
        <v/>
      </c>
      <c r="H22" s="108" t="str">
        <f>'[2]Output tables 4'!$S$23</f>
        <v/>
      </c>
      <c r="J22" s="51"/>
      <c r="L22" s="51">
        <f>IF($J22=1, IF(F22&lt;'Annex-LM'!$N$2,1,0),0)</f>
        <v>0</v>
      </c>
      <c r="M22" s="51">
        <f>IF($J22=1, IF(H22&lt;'Annex-LM'!$N$2,1,0),0)</f>
        <v>0</v>
      </c>
      <c r="O22" s="349" t="str">
        <f>'[2]Output tables 4'!$S$43</f>
        <v/>
      </c>
      <c r="P22" s="297" t="str">
        <f>'[2]Output tables 4'!$S$42</f>
        <v>n.a.</v>
      </c>
      <c r="Q22" s="298" t="str">
        <f>'[2]Output tables 4'!$S$49</f>
        <v>Good performance</v>
      </c>
      <c r="R22" s="297"/>
      <c r="S22" s="327">
        <f t="shared" si="1"/>
        <v>1</v>
      </c>
      <c r="U22" s="51">
        <f>IF(F22&lt;='Annex-LM'!$O$2,1,0)</f>
        <v>0</v>
      </c>
      <c r="V22" s="51">
        <f>IF(H22&lt;='Annex-LM'!$O$2,1,0)</f>
        <v>0</v>
      </c>
    </row>
    <row r="23" spans="1:22" ht="12.75" hidden="1" customHeight="1" outlineLevel="1">
      <c r="A23" s="58">
        <v>17</v>
      </c>
      <c r="B23" s="95" t="str">
        <f>'[2]Output tables 3'!T$4</f>
        <v>Indicator</v>
      </c>
      <c r="C23" s="105" t="str">
        <f>'[2]Narrow list'!$A21</f>
        <v>pol</v>
      </c>
      <c r="D23" s="106"/>
      <c r="E23" s="107"/>
      <c r="F23" s="105" t="str">
        <f>'[2]Output tables 3'!$T$23</f>
        <v/>
      </c>
      <c r="G23" s="106" t="str">
        <f t="shared" si="0"/>
        <v/>
      </c>
      <c r="H23" s="108" t="str">
        <f>'[2]Output tables 4'!$T$23</f>
        <v/>
      </c>
      <c r="J23" s="51"/>
      <c r="L23" s="51">
        <f>IF($J23=1, IF(F23&lt;'Annex-LM'!$N$2,1,0),0)</f>
        <v>0</v>
      </c>
      <c r="M23" s="51">
        <f>IF($J23=1, IF(H23&lt;'Annex-LM'!$N$2,1,0),0)</f>
        <v>0</v>
      </c>
      <c r="O23" s="349" t="str">
        <f>'[2]Output tables 4'!$T$43</f>
        <v/>
      </c>
      <c r="P23" s="297" t="str">
        <f>'[2]Output tables 4'!$T$42</f>
        <v>n.a.</v>
      </c>
      <c r="Q23" s="298" t="str">
        <f>'[2]Output tables 4'!$T$49</f>
        <v>Good performance</v>
      </c>
      <c r="R23" s="297"/>
      <c r="S23" s="327">
        <f t="shared" si="1"/>
        <v>1</v>
      </c>
      <c r="U23" s="51">
        <f>IF(F23&lt;='Annex-LM'!$O$2,1,0)</f>
        <v>0</v>
      </c>
      <c r="V23" s="51">
        <f>IF(H23&lt;='Annex-LM'!$O$2,1,0)</f>
        <v>0</v>
      </c>
    </row>
    <row r="24" spans="1:22" ht="12.75" hidden="1" customHeight="1" outlineLevel="1">
      <c r="A24" s="58">
        <v>18</v>
      </c>
      <c r="B24" s="95" t="str">
        <f>'[2]Output tables 3'!U$4</f>
        <v>Indicator</v>
      </c>
      <c r="C24" s="105" t="str">
        <f>'[2]Narrow list'!$A22</f>
        <v>pol</v>
      </c>
      <c r="D24" s="106"/>
      <c r="E24" s="107"/>
      <c r="F24" s="105" t="str">
        <f>'[2]Output tables 3'!$U$23</f>
        <v/>
      </c>
      <c r="G24" s="106" t="str">
        <f t="shared" si="0"/>
        <v/>
      </c>
      <c r="H24" s="108" t="str">
        <f>'[2]Output tables 4'!$U$23</f>
        <v/>
      </c>
      <c r="J24" s="51"/>
      <c r="L24" s="51">
        <f>IF($J24=1, IF(F24&lt;'Annex-LM'!$N$2,1,0),0)</f>
        <v>0</v>
      </c>
      <c r="M24" s="51">
        <f>IF($J24=1, IF(H24&lt;'Annex-LM'!$N$2,1,0),0)</f>
        <v>0</v>
      </c>
      <c r="O24" s="349" t="str">
        <f>'[2]Output tables 4'!$U$43</f>
        <v/>
      </c>
      <c r="P24" s="297" t="str">
        <f>'[2]Output tables 4'!$U$42</f>
        <v>n.a.</v>
      </c>
      <c r="Q24" s="298" t="str">
        <f>'[2]Output tables 4'!$U$49</f>
        <v>Good performance</v>
      </c>
      <c r="R24" s="297"/>
      <c r="S24" s="327">
        <f t="shared" si="1"/>
        <v>1</v>
      </c>
      <c r="U24" s="51">
        <f>IF(F24&lt;='Annex-LM'!$O$2,1,0)</f>
        <v>0</v>
      </c>
      <c r="V24" s="51">
        <f>IF(H24&lt;='Annex-LM'!$O$2,1,0)</f>
        <v>0</v>
      </c>
    </row>
    <row r="25" spans="1:22" ht="12.75" hidden="1" customHeight="1" outlineLevel="1">
      <c r="A25" s="58">
        <v>19</v>
      </c>
      <c r="B25" s="95" t="str">
        <f>'[2]Output tables 3'!V$4</f>
        <v>Indicator</v>
      </c>
      <c r="C25" s="105" t="str">
        <f>'[2]Narrow list'!$A23</f>
        <v>perf</v>
      </c>
      <c r="D25" s="106"/>
      <c r="E25" s="107"/>
      <c r="F25" s="105" t="str">
        <f>'[2]Output tables 3'!$V$23</f>
        <v/>
      </c>
      <c r="G25" s="106" t="str">
        <f t="shared" si="0"/>
        <v/>
      </c>
      <c r="H25" s="108" t="str">
        <f>'[2]Output tables 4'!$V$23</f>
        <v/>
      </c>
      <c r="J25" s="51"/>
      <c r="L25" s="51">
        <f>IF($J25=1, IF(F25&lt;'Annex-LM'!$N$2,1,0),0)</f>
        <v>0</v>
      </c>
      <c r="M25" s="51">
        <f>IF($J25=1, IF(H25&lt;'Annex-LM'!$N$2,1,0),0)</f>
        <v>0</v>
      </c>
      <c r="O25" s="349" t="str">
        <f>'[2]Output tables 4'!$V$43</f>
        <v/>
      </c>
      <c r="P25" s="297" t="str">
        <f>'[2]Output tables 4'!$V$42</f>
        <v>n.a.</v>
      </c>
      <c r="Q25" s="298" t="str">
        <f>'[2]Output tables 4'!$V$49</f>
        <v>Good performance</v>
      </c>
      <c r="R25" s="297"/>
      <c r="S25" s="327">
        <f t="shared" si="1"/>
        <v>1</v>
      </c>
      <c r="U25" s="51">
        <f>IF(F25&lt;='Annex-LM'!$O$2,1,0)</f>
        <v>0</v>
      </c>
      <c r="V25" s="51">
        <f>IF(H25&lt;='Annex-LM'!$O$2,1,0)</f>
        <v>0</v>
      </c>
    </row>
    <row r="26" spans="1:22" ht="12.75" hidden="1" customHeight="1" outlineLevel="1">
      <c r="A26" s="58">
        <v>20</v>
      </c>
      <c r="B26" s="95" t="str">
        <f>'[2]Output tables 3'!W$4</f>
        <v>Indicator</v>
      </c>
      <c r="C26" s="105" t="str">
        <f>'[2]Narrow list'!$A24</f>
        <v>perf</v>
      </c>
      <c r="D26" s="106"/>
      <c r="E26" s="107"/>
      <c r="F26" s="105" t="str">
        <f>'[2]Output tables 3'!$W$23</f>
        <v/>
      </c>
      <c r="G26" s="106" t="str">
        <f t="shared" si="0"/>
        <v/>
      </c>
      <c r="H26" s="108" t="str">
        <f>'[2]Output tables 4'!$W$23</f>
        <v/>
      </c>
      <c r="J26" s="51"/>
      <c r="L26" s="51">
        <f>IF($J26=1, IF(F26&lt;'Annex-LM'!$N$2,1,0),0)</f>
        <v>0</v>
      </c>
      <c r="M26" s="51">
        <f>IF($J26=1, IF(H26&lt;'Annex-LM'!$N$2,1,0),0)</f>
        <v>0</v>
      </c>
      <c r="O26" s="349" t="str">
        <f>'[2]Output tables 4'!$W$43</f>
        <v/>
      </c>
      <c r="P26" s="297" t="str">
        <f>'[2]Output tables 4'!$W$42</f>
        <v>n.a.</v>
      </c>
      <c r="Q26" s="298" t="str">
        <f>'[2]Output tables 4'!$W$49</f>
        <v>Good performance</v>
      </c>
      <c r="R26" s="297"/>
      <c r="S26" s="327">
        <f t="shared" si="1"/>
        <v>1</v>
      </c>
      <c r="U26" s="51">
        <f>IF(F26&lt;='Annex-LM'!$O$2,1,0)</f>
        <v>0</v>
      </c>
      <c r="V26" s="51">
        <f>IF(H26&lt;='Annex-LM'!$O$2,1,0)</f>
        <v>0</v>
      </c>
    </row>
    <row r="27" spans="1:22" ht="12.75" hidden="1" customHeight="1" outlineLevel="1">
      <c r="A27" s="58">
        <v>21</v>
      </c>
      <c r="B27" s="95" t="str">
        <f>'[2]Output tables 3'!X$4</f>
        <v>Indicator</v>
      </c>
      <c r="C27" s="105" t="str">
        <f>'[2]Narrow list'!$A25</f>
        <v>perf</v>
      </c>
      <c r="D27" s="106"/>
      <c r="E27" s="107"/>
      <c r="F27" s="105" t="str">
        <f>'[2]Output tables 3'!$X$23</f>
        <v/>
      </c>
      <c r="G27" s="106" t="str">
        <f t="shared" si="0"/>
        <v/>
      </c>
      <c r="H27" s="108" t="str">
        <f>'[2]Output tables 4'!$X$23</f>
        <v/>
      </c>
      <c r="J27" s="51"/>
      <c r="L27" s="51">
        <f>IF($J27=1, IF(F27&lt;'Annex-LM'!$N$2,1,0),0)</f>
        <v>0</v>
      </c>
      <c r="M27" s="51">
        <f>IF($J27=1, IF(H27&lt;'Annex-LM'!$N$2,1,0),0)</f>
        <v>0</v>
      </c>
      <c r="O27" s="349" t="str">
        <f>'[2]Output tables 4'!$X$43</f>
        <v/>
      </c>
      <c r="P27" s="297" t="str">
        <f>'[2]Output tables 4'!$X$42</f>
        <v>n.a.</v>
      </c>
      <c r="Q27" s="298" t="str">
        <f>'[2]Output tables 4'!$X$49</f>
        <v>Good performance</v>
      </c>
      <c r="R27" s="297"/>
      <c r="S27" s="327">
        <f t="shared" si="1"/>
        <v>1</v>
      </c>
      <c r="U27" s="51">
        <f>IF(F27&lt;='Annex-LM'!$O$2,1,0)</f>
        <v>0</v>
      </c>
      <c r="V27" s="51">
        <f>IF(H27&lt;='Annex-LM'!$O$2,1,0)</f>
        <v>0</v>
      </c>
    </row>
    <row r="28" spans="1:22" ht="12.75" hidden="1" customHeight="1" outlineLevel="1">
      <c r="A28" s="58">
        <v>22</v>
      </c>
      <c r="B28" s="95" t="str">
        <f>'[2]Output tables 3'!Y$4</f>
        <v>Indicator</v>
      </c>
      <c r="C28" s="105" t="str">
        <f>'[2]Narrow list'!$A26</f>
        <v>pol</v>
      </c>
      <c r="D28" s="106"/>
      <c r="E28" s="107"/>
      <c r="F28" s="105" t="str">
        <f>'[2]Output tables 3'!$Y$23</f>
        <v/>
      </c>
      <c r="G28" s="106" t="str">
        <f t="shared" si="0"/>
        <v/>
      </c>
      <c r="H28" s="108" t="str">
        <f>'[2]Output tables 4'!$Y$23</f>
        <v/>
      </c>
      <c r="J28" s="51"/>
      <c r="L28" s="51">
        <f>IF($J28=1, IF(F28&lt;'Annex-LM'!$N$2,1,0),0)</f>
        <v>0</v>
      </c>
      <c r="M28" s="51">
        <f>IF($J28=1, IF(H28&lt;'Annex-LM'!$N$2,1,0),0)</f>
        <v>0</v>
      </c>
      <c r="O28" s="352" t="str">
        <f>'[2]Output tables 4'!$Y$43</f>
        <v/>
      </c>
      <c r="P28" s="339" t="str">
        <f>'[2]Output tables 4'!$Y$42</f>
        <v>n.a.</v>
      </c>
      <c r="Q28" s="353" t="str">
        <f>'[2]Output tables 4'!$Y$49</f>
        <v>Good performance</v>
      </c>
      <c r="R28" s="339"/>
      <c r="S28" s="328">
        <f t="shared" si="1"/>
        <v>1</v>
      </c>
      <c r="U28" s="51">
        <f>IF(F28&lt;='Annex-LM'!$O$2,1,0)</f>
        <v>0</v>
      </c>
      <c r="V28" s="51">
        <f>IF(H28&lt;='Annex-LM'!$O$2,1,0)</f>
        <v>0</v>
      </c>
    </row>
    <row r="29" spans="1:22" ht="12.75" customHeight="1" collapsed="1" thickBot="1">
      <c r="A29" s="58"/>
      <c r="B29" s="96"/>
      <c r="C29" s="106"/>
      <c r="D29" s="106"/>
      <c r="E29" s="107"/>
      <c r="F29" s="106"/>
      <c r="G29" s="106" t="str">
        <f t="shared" si="0"/>
        <v/>
      </c>
      <c r="H29" s="108"/>
      <c r="J29" s="51"/>
      <c r="L29" s="51"/>
      <c r="M29" s="51"/>
      <c r="O29" s="297"/>
      <c r="P29" s="297"/>
      <c r="Q29" s="298"/>
      <c r="R29" s="297"/>
      <c r="S29" s="272" t="str">
        <f t="shared" si="1"/>
        <v/>
      </c>
      <c r="U29" s="51">
        <f>IF(F29&lt;='Annex-LM'!$O$2,1,0)</f>
        <v>0</v>
      </c>
      <c r="V29" s="51">
        <f>IF(H29&lt;='Annex-LM'!$O$2,1,0)</f>
        <v>0</v>
      </c>
    </row>
    <row r="30" spans="1:22" s="28" customFormat="1" ht="30.75" thickBot="1">
      <c r="B30" s="230" t="s">
        <v>76</v>
      </c>
      <c r="C30" s="231"/>
      <c r="D30" s="231"/>
      <c r="E30" s="232"/>
      <c r="F30" s="233">
        <f>'[2]Output tables 3'!Z$23</f>
        <v>-5.0099587158870182</v>
      </c>
      <c r="G30" s="233"/>
      <c r="H30" s="234">
        <f>'[2]Output tables 4'!Z$23</f>
        <v>-4</v>
      </c>
      <c r="I30" s="59"/>
      <c r="J30" s="286"/>
      <c r="K30" s="51"/>
      <c r="L30" s="287">
        <f>SUM(L7:L28)</f>
        <v>3</v>
      </c>
      <c r="M30" s="288">
        <f>SUM(M7:M28)</f>
        <v>2</v>
      </c>
      <c r="N30" s="54"/>
      <c r="O30" s="354"/>
      <c r="P30" s="354"/>
      <c r="Q30" s="355"/>
      <c r="R30" s="354"/>
      <c r="S30" s="272" t="str">
        <f t="shared" si="1"/>
        <v/>
      </c>
      <c r="U30" s="287">
        <f>SUM(U7:U28)</f>
        <v>2</v>
      </c>
      <c r="V30" s="288">
        <f>SUM(V7:V28)</f>
        <v>1</v>
      </c>
    </row>
    <row r="31" spans="1:22" s="28" customFormat="1" ht="12.75" customHeight="1">
      <c r="B31" s="206"/>
      <c r="C31" s="506"/>
      <c r="D31" s="506"/>
      <c r="E31" s="506"/>
      <c r="F31" s="506"/>
      <c r="G31" s="506"/>
      <c r="H31" s="506"/>
      <c r="I31" s="59"/>
      <c r="J31" s="53">
        <f>SUM(J7:J28)</f>
        <v>6</v>
      </c>
      <c r="K31" s="51"/>
      <c r="L31" s="51"/>
      <c r="M31" s="289"/>
      <c r="N31" s="54"/>
      <c r="O31" s="296"/>
      <c r="P31" s="54"/>
      <c r="Q31" s="341"/>
      <c r="R31" s="346"/>
      <c r="S31" s="346"/>
      <c r="U31" s="51"/>
      <c r="V31" s="289"/>
    </row>
    <row r="32" spans="1:22" s="63" customFormat="1" ht="14.25" customHeight="1">
      <c r="A32" s="30"/>
      <c r="B32" s="97"/>
      <c r="C32" s="98"/>
      <c r="D32" s="98"/>
      <c r="E32" s="99"/>
      <c r="F32" s="98"/>
      <c r="G32" s="98"/>
      <c r="H32" s="98"/>
      <c r="J32" s="52"/>
      <c r="K32" s="280"/>
      <c r="L32" s="52"/>
      <c r="M32" s="52"/>
      <c r="N32" s="295"/>
      <c r="O32" s="52"/>
      <c r="P32" s="295"/>
      <c r="Q32" s="342"/>
      <c r="R32" s="52"/>
      <c r="S32" s="52"/>
      <c r="U32" s="52"/>
      <c r="V32" s="52"/>
    </row>
    <row r="33" spans="1:22" s="63" customFormat="1" ht="15.75" thickBot="1">
      <c r="A33" s="30"/>
      <c r="B33" s="507" t="str">
        <f>[3]Parameters!$C$3</f>
        <v>Making work-pay: interplay of tax and benefit system</v>
      </c>
      <c r="C33" s="508"/>
      <c r="D33" s="508"/>
      <c r="E33" s="508"/>
      <c r="F33" s="508"/>
      <c r="G33" s="508"/>
      <c r="H33" s="508"/>
      <c r="J33" s="52"/>
      <c r="K33" s="280"/>
      <c r="L33" s="52"/>
      <c r="M33" s="52"/>
      <c r="N33" s="295"/>
      <c r="O33" s="52"/>
      <c r="P33" s="295"/>
      <c r="Q33" s="342"/>
      <c r="R33" s="52"/>
      <c r="S33" s="52"/>
      <c r="U33" s="52"/>
      <c r="V33" s="52"/>
    </row>
    <row r="34" spans="1:22" ht="27" customHeight="1" thickBot="1">
      <c r="A34" s="64"/>
      <c r="B34" s="220"/>
      <c r="C34" s="490" t="s">
        <v>102</v>
      </c>
      <c r="D34" s="491"/>
      <c r="E34" s="492"/>
      <c r="F34" s="490" t="s">
        <v>103</v>
      </c>
      <c r="G34" s="491"/>
      <c r="H34" s="492"/>
      <c r="N34" s="294"/>
      <c r="O34" s="52"/>
      <c r="P34" s="294"/>
      <c r="Q34" s="342"/>
    </row>
    <row r="35" spans="1:22" ht="27" customHeight="1" thickBot="1">
      <c r="A35" s="64"/>
      <c r="B35" s="221"/>
      <c r="C35" s="493" t="s">
        <v>104</v>
      </c>
      <c r="D35" s="493" t="s">
        <v>105</v>
      </c>
      <c r="E35" s="495" t="s">
        <v>150</v>
      </c>
      <c r="F35" s="497" t="str">
        <f xml:space="preserve"> "Level relative to "&amp; '[3]Output tables 1'!$E$3</f>
        <v>Level relative to EU15</v>
      </c>
      <c r="G35" s="488" t="s">
        <v>33</v>
      </c>
      <c r="H35" s="489"/>
      <c r="J35" s="504" t="s">
        <v>84</v>
      </c>
      <c r="L35" s="282" t="s">
        <v>83</v>
      </c>
      <c r="M35" s="53"/>
      <c r="N35" s="294"/>
      <c r="O35" s="52"/>
      <c r="P35" s="294"/>
      <c r="Q35" s="342"/>
      <c r="U35" s="282" t="s">
        <v>83</v>
      </c>
      <c r="V35" s="53"/>
    </row>
    <row r="36" spans="1:22" ht="24.75" thickBot="1">
      <c r="A36" s="64"/>
      <c r="B36" s="222"/>
      <c r="C36" s="499"/>
      <c r="D36" s="499"/>
      <c r="E36" s="500"/>
      <c r="F36" s="501"/>
      <c r="G36" s="120" t="s">
        <v>106</v>
      </c>
      <c r="H36" s="415" t="str">
        <f>"Relative " &amp;'[3]Output tables 1'!$E$3</f>
        <v>Relative EU15</v>
      </c>
      <c r="J36" s="505"/>
      <c r="L36" s="284" t="s">
        <v>38</v>
      </c>
      <c r="M36" s="285" t="s">
        <v>1</v>
      </c>
      <c r="N36" s="286"/>
      <c r="O36" s="55"/>
      <c r="P36" s="286"/>
      <c r="Q36" s="342"/>
      <c r="U36" s="284" t="s">
        <v>38</v>
      </c>
      <c r="V36" s="285" t="s">
        <v>1</v>
      </c>
    </row>
    <row r="37" spans="1:22" ht="24">
      <c r="A37" s="58">
        <v>1</v>
      </c>
      <c r="B37" s="95" t="str">
        <f>'[3]Output tables 3'!$D$4</f>
        <v>Unemployment benefit duration, months (-median of the min-max range) (-)</v>
      </c>
      <c r="C37" s="117" t="str">
        <f>'[3]Narrow list'!$A5</f>
        <v>pol</v>
      </c>
      <c r="D37" s="118">
        <v>2004</v>
      </c>
      <c r="E37" s="119"/>
      <c r="F37" s="329">
        <f>'[3]Output tables 3'!$D$23</f>
        <v>10.23497207707317</v>
      </c>
      <c r="G37" s="168" t="str">
        <f>IF(H37="","",IF((H37/10*O37*S37+P37)*S37&gt;$J$2,"↑",IF((H37/10*O37*S37+P37)*S37&lt;-$J$2,"↓","=")))</f>
        <v/>
      </c>
      <c r="H37" s="333" t="str">
        <f>'[3]Output tables 4'!$D$23</f>
        <v/>
      </c>
      <c r="J37" s="51"/>
      <c r="L37" s="51">
        <f>IF($J37=1, IF(F37&lt;'Annex-LM'!$N$2,1,0),0)</f>
        <v>0</v>
      </c>
      <c r="M37" s="51">
        <f>IF($J37=1, IF(H37&lt;'Annex-LM'!$N$2,1,0),0)</f>
        <v>0</v>
      </c>
      <c r="N37" s="286"/>
      <c r="O37" s="356" t="str">
        <f>'[3]Output tables 4'!$D$43</f>
        <v/>
      </c>
      <c r="P37" s="337" t="str">
        <f>'[3]Output tables 4'!$D$42</f>
        <v>n.a.</v>
      </c>
      <c r="Q37" s="357" t="str">
        <f>'[3]Output tables 4'!$D$49</f>
        <v>Bad performance</v>
      </c>
      <c r="R37" s="337"/>
      <c r="S37" s="338">
        <f t="shared" ref="S37:S59" si="2">IF(Q37="Good performance",1,IF(Q37="Bad performance",-1,IF(Q37="Unclear",1,"")))</f>
        <v>-1</v>
      </c>
      <c r="U37" s="51">
        <f>IF(F37&lt;='Annex-LM'!$O$2,1,0)</f>
        <v>0</v>
      </c>
      <c r="V37" s="51">
        <f>IF(H37&lt;='Annex-LM'!$O$2,1,0)</f>
        <v>0</v>
      </c>
    </row>
    <row r="38" spans="1:22" ht="36">
      <c r="A38" s="58">
        <v>2</v>
      </c>
      <c r="B38" s="95" t="str">
        <f>'[3]Output tables 3'!$E$4</f>
        <v>Unemployment benefit duration, months (Taxing Wages Report (2006) and MISSOC database 2004 -max range) (-)</v>
      </c>
      <c r="C38" s="117" t="str">
        <f>'[3]Narrow list'!$A6</f>
        <v>pol</v>
      </c>
      <c r="D38" s="118">
        <v>2004</v>
      </c>
      <c r="E38" s="119"/>
      <c r="F38" s="330">
        <f>'[3]Output tables 3'!$E$23</f>
        <v>12.916535964903826</v>
      </c>
      <c r="G38" s="118" t="str">
        <f t="shared" ref="G38:G59" si="3">IF(H38="","",IF((H38/10*O38*S38+P38)*S38&gt;$J$2,"↑",IF((H38/10*O38*S38+P38)*S38&lt;-$J$2,"↓","=")))</f>
        <v/>
      </c>
      <c r="H38" s="334" t="str">
        <f>'[3]Output tables 4'!$E$23</f>
        <v/>
      </c>
      <c r="J38" s="51"/>
      <c r="L38" s="51">
        <f>IF($J38=1, IF(F38&lt;'Annex-LM'!$N$2,1,0),0)</f>
        <v>0</v>
      </c>
      <c r="M38" s="51">
        <f>IF($J38=1, IF(H38&lt;'Annex-LM'!$N$2,1,0),0)</f>
        <v>0</v>
      </c>
      <c r="N38" s="286"/>
      <c r="O38" s="358" t="str">
        <f>'[3]Output tables 4'!$E$43</f>
        <v/>
      </c>
      <c r="P38" s="297" t="str">
        <f>'[3]Output tables 4'!$E$42</f>
        <v>n.a.</v>
      </c>
      <c r="Q38" s="298" t="str">
        <f>'[3]Output tables 4'!$E$49</f>
        <v>Bad performance</v>
      </c>
      <c r="R38" s="297"/>
      <c r="S38" s="327">
        <f t="shared" si="2"/>
        <v>-1</v>
      </c>
      <c r="U38" s="51">
        <f>IF(F38&lt;='Annex-LM'!$O$2,1,0)</f>
        <v>0</v>
      </c>
      <c r="V38" s="51">
        <f>IF(H38&lt;='Annex-LM'!$O$2,1,0)</f>
        <v>0</v>
      </c>
    </row>
    <row r="39" spans="1:22" ht="24">
      <c r="A39" s="58">
        <v>3</v>
      </c>
      <c r="B39" s="95" t="str">
        <f>'[3]Output tables 3'!$F$4</f>
        <v>Average unemployment benefit duration (years) (OECD) (-)</v>
      </c>
      <c r="C39" s="117" t="str">
        <f>'[3]Narrow list'!$A7</f>
        <v>pol</v>
      </c>
      <c r="D39" s="118">
        <v>2003</v>
      </c>
      <c r="E39" s="119"/>
      <c r="F39" s="330" t="str">
        <f>'[3]Output tables 3'!$F$23</f>
        <v/>
      </c>
      <c r="G39" s="118" t="str">
        <f t="shared" si="3"/>
        <v/>
      </c>
      <c r="H39" s="334" t="str">
        <f>'[3]Output tables 4'!$F$23</f>
        <v/>
      </c>
      <c r="J39" s="51"/>
      <c r="L39" s="51">
        <f>IF($J39=1, IF(F39&lt;'Annex-LM'!$N$2,1,0),0)</f>
        <v>0</v>
      </c>
      <c r="M39" s="51">
        <f>IF($J39=1, IF(H39&lt;'Annex-LM'!$N$2,1,0),0)</f>
        <v>0</v>
      </c>
      <c r="N39" s="295"/>
      <c r="O39" s="358" t="str">
        <f>'[3]Output tables 4'!$F$43</f>
        <v/>
      </c>
      <c r="P39" s="297" t="str">
        <f>'[3]Output tables 4'!$F$42</f>
        <v>n.a.</v>
      </c>
      <c r="Q39" s="298" t="str">
        <f>'[3]Output tables 4'!$F$49</f>
        <v>Bad performance</v>
      </c>
      <c r="R39" s="297"/>
      <c r="S39" s="327">
        <f t="shared" si="2"/>
        <v>-1</v>
      </c>
      <c r="U39" s="51">
        <f>IF(F39&lt;='Annex-LM'!$O$2,1,0)</f>
        <v>0</v>
      </c>
      <c r="V39" s="51">
        <f>IF(H39&lt;='Annex-LM'!$O$2,1,0)</f>
        <v>0</v>
      </c>
    </row>
    <row r="40" spans="1:22" ht="48">
      <c r="A40" s="58">
        <v>4</v>
      </c>
      <c r="B40" s="95" t="str">
        <f>'[3]Output tables 3'!$G$4</f>
        <v>Job availability requirement index (Søren Hasselpflug, "Availability criteria in 25 countries", Danish Finance Ministry Working Paper n°12/2005) (+)</v>
      </c>
      <c r="C40" s="117" t="str">
        <f>'[3]Narrow list'!$A8</f>
        <v>pol</v>
      </c>
      <c r="D40" s="118">
        <v>2004</v>
      </c>
      <c r="E40" s="119"/>
      <c r="F40" s="330">
        <f>'[3]Output tables 3'!$G$23</f>
        <v>-7.0910537367538389</v>
      </c>
      <c r="G40" s="118" t="str">
        <f t="shared" si="3"/>
        <v/>
      </c>
      <c r="H40" s="334" t="str">
        <f>'[3]Output tables 4'!$G$23</f>
        <v/>
      </c>
      <c r="J40" s="51"/>
      <c r="L40" s="51">
        <f>IF($J40=1, IF(F40&lt;'Annex-LM'!$N$2,1,0),0)</f>
        <v>0</v>
      </c>
      <c r="M40" s="51">
        <f>IF($J40=1, IF(H40&lt;'Annex-LM'!$N$2,1,0),0)</f>
        <v>0</v>
      </c>
      <c r="N40" s="52"/>
      <c r="O40" s="358" t="str">
        <f>'[3]Output tables 4'!$G$43</f>
        <v/>
      </c>
      <c r="P40" s="297" t="str">
        <f>'[3]Output tables 4'!$G$42</f>
        <v>n.a.</v>
      </c>
      <c r="Q40" s="298" t="str">
        <f>'[3]Output tables 4'!$G$49</f>
        <v>Good performance</v>
      </c>
      <c r="R40" s="297"/>
      <c r="S40" s="327">
        <f t="shared" si="2"/>
        <v>1</v>
      </c>
      <c r="U40" s="51">
        <f>IF(F40&lt;='Annex-LM'!$O$2,1,0)</f>
        <v>0</v>
      </c>
      <c r="V40" s="51">
        <f>IF(H40&lt;='Annex-LM'!$O$2,1,0)</f>
        <v>0</v>
      </c>
    </row>
    <row r="41" spans="1:22" ht="48">
      <c r="A41" s="58">
        <v>5</v>
      </c>
      <c r="B41" s="94" t="str">
        <f>'[3]Output tables 3'!$H$4</f>
        <v>Unemployment trap (low wage-earner): Marginal effective tax rate for an unemployed person (67% AW, single person) (-)</v>
      </c>
      <c r="C41" s="114" t="str">
        <f>'[3]Narrow list'!$A9</f>
        <v>pol</v>
      </c>
      <c r="D41" s="115" t="s">
        <v>193</v>
      </c>
      <c r="E41" s="116" t="s">
        <v>109</v>
      </c>
      <c r="F41" s="331">
        <f>'[3]Output tables 3'!$H$23</f>
        <v>27.554159418193009</v>
      </c>
      <c r="G41" s="115" t="str">
        <f t="shared" si="3"/>
        <v>↑</v>
      </c>
      <c r="H41" s="335">
        <f>'[3]Output tables 4'!$H$23</f>
        <v>4.1405455618169702</v>
      </c>
      <c r="J41" s="51">
        <v>1</v>
      </c>
      <c r="L41" s="51">
        <f>IF($J41=1, IF(F41&lt;'Annex-LM'!$N$2,1,0),0)</f>
        <v>0</v>
      </c>
      <c r="M41" s="51">
        <f>IF($J41=1, IF(H41&lt;'Annex-LM'!$N$2,1,0),0)</f>
        <v>0</v>
      </c>
      <c r="N41" s="55"/>
      <c r="O41" s="359">
        <f>'[3]Output tables 4'!$H$43</f>
        <v>1.1145823835963464</v>
      </c>
      <c r="P41" s="299">
        <f>'[3]Output tables 4'!$H$42</f>
        <v>0.23292648559649437</v>
      </c>
      <c r="Q41" s="351" t="str">
        <f>'[3]Output tables 4'!$H$49</f>
        <v>Bad performance</v>
      </c>
      <c r="R41" s="299"/>
      <c r="S41" s="327">
        <f t="shared" si="2"/>
        <v>-1</v>
      </c>
      <c r="U41" s="51">
        <f>IF(F41&lt;='Annex-LM'!$O$2,1,0)</f>
        <v>0</v>
      </c>
      <c r="V41" s="51">
        <f>IF(H41&lt;='Annex-LM'!$O$2,1,0)</f>
        <v>0</v>
      </c>
    </row>
    <row r="42" spans="1:22" ht="48">
      <c r="A42" s="58">
        <v>6</v>
      </c>
      <c r="B42" s="94" t="str">
        <f>'[3]Output tables 3'!$I$4</f>
        <v>Unemployment trap (average wage-earner): Marginal effective tax rate for an unemployed person (100% AW, single person) (-)</v>
      </c>
      <c r="C42" s="114" t="str">
        <f>'[3]Narrow list'!$A10</f>
        <v>pol</v>
      </c>
      <c r="D42" s="115" t="s">
        <v>193</v>
      </c>
      <c r="E42" s="116" t="s">
        <v>109</v>
      </c>
      <c r="F42" s="331">
        <f>'[3]Output tables 3'!$I$23</f>
        <v>14.467946320554422</v>
      </c>
      <c r="G42" s="115" t="str">
        <f t="shared" si="3"/>
        <v>↑</v>
      </c>
      <c r="H42" s="335">
        <f>'[3]Output tables 4'!$I$23</f>
        <v>17.787720699286471</v>
      </c>
      <c r="J42" s="51">
        <v>1</v>
      </c>
      <c r="L42" s="51">
        <f>IF($J42=1, IF(F42&lt;'Annex-LM'!$N$2,1,0),0)</f>
        <v>0</v>
      </c>
      <c r="M42" s="51">
        <f>IF($J42=1, IF(H42&lt;'Annex-LM'!$N$2,1,0),0)</f>
        <v>0</v>
      </c>
      <c r="O42" s="359">
        <f>'[3]Output tables 4'!$I$43</f>
        <v>0.57536670911420573</v>
      </c>
      <c r="P42" s="299">
        <f>'[3]Output tables 4'!$I$42</f>
        <v>1.2272321391097046E-3</v>
      </c>
      <c r="Q42" s="351" t="str">
        <f>'[3]Output tables 4'!$I$49</f>
        <v>Bad performance</v>
      </c>
      <c r="R42" s="299"/>
      <c r="S42" s="327">
        <f t="shared" si="2"/>
        <v>-1</v>
      </c>
      <c r="U42" s="51">
        <f>IF(F42&lt;='Annex-LM'!$O$2,1,0)</f>
        <v>0</v>
      </c>
      <c r="V42" s="51">
        <f>IF(H42&lt;='Annex-LM'!$O$2,1,0)</f>
        <v>0</v>
      </c>
    </row>
    <row r="43" spans="1:22" ht="48">
      <c r="A43" s="58">
        <v>7</v>
      </c>
      <c r="B43" s="94" t="str">
        <f>'[3]Output tables 3'!$J$4</f>
        <v>Inactivity trap (low wage-earner): Marginal effective tax rate when moving from social assistance to work (67% AW, single person) (-)</v>
      </c>
      <c r="C43" s="114" t="str">
        <f>'[3]Narrow list'!$A11</f>
        <v>pol</v>
      </c>
      <c r="D43" s="115" t="s">
        <v>193</v>
      </c>
      <c r="E43" s="116" t="s">
        <v>109</v>
      </c>
      <c r="F43" s="331">
        <f>'[3]Output tables 3'!$J$23</f>
        <v>-1.972497704421825</v>
      </c>
      <c r="G43" s="115" t="str">
        <f t="shared" si="3"/>
        <v>↑</v>
      </c>
      <c r="H43" s="335">
        <f>'[3]Output tables 4'!$J$23</f>
        <v>18.200467268209238</v>
      </c>
      <c r="J43" s="51">
        <v>1</v>
      </c>
      <c r="L43" s="51">
        <f>IF($J43=1, IF(F43&lt;'Annex-LM'!$N$2,1,0),0)</f>
        <v>0</v>
      </c>
      <c r="M43" s="51">
        <f>IF($J43=1, IF(H43&lt;'Annex-LM'!$N$2,1,0),0)</f>
        <v>0</v>
      </c>
      <c r="O43" s="359">
        <f>'[3]Output tables 4'!$J$43</f>
        <v>0.47390213925196523</v>
      </c>
      <c r="P43" s="299">
        <f>'[3]Output tables 4'!$J$42</f>
        <v>1.3941370712305085E-2</v>
      </c>
      <c r="Q43" s="351" t="str">
        <f>'[3]Output tables 4'!$J$49</f>
        <v>Bad performance</v>
      </c>
      <c r="R43" s="299"/>
      <c r="S43" s="327">
        <f t="shared" si="2"/>
        <v>-1</v>
      </c>
      <c r="U43" s="51">
        <f>IF(F43&lt;='Annex-LM'!$O$2,1,0)</f>
        <v>0</v>
      </c>
      <c r="V43" s="51">
        <f>IF(H43&lt;='Annex-LM'!$O$2,1,0)</f>
        <v>0</v>
      </c>
    </row>
    <row r="44" spans="1:22" ht="48">
      <c r="A44" s="58">
        <v>8</v>
      </c>
      <c r="B44" s="94" t="str">
        <f>'[3]Output tables 3'!$K$4</f>
        <v>Inactivity trap (average wage-earner): Marginal effective tax rate when moving from social assistance to work (100% AW, single person) (-)</v>
      </c>
      <c r="C44" s="114" t="str">
        <f>'[3]Narrow list'!$A12</f>
        <v>pol</v>
      </c>
      <c r="D44" s="115" t="s">
        <v>193</v>
      </c>
      <c r="E44" s="116" t="s">
        <v>109</v>
      </c>
      <c r="F44" s="331">
        <f>'[3]Output tables 3'!$K$23</f>
        <v>-1.1701207385661734</v>
      </c>
      <c r="G44" s="115" t="str">
        <f t="shared" si="3"/>
        <v>↑</v>
      </c>
      <c r="H44" s="335">
        <f>'[3]Output tables 4'!$K$23</f>
        <v>24.368692199238112</v>
      </c>
      <c r="J44" s="51">
        <v>1</v>
      </c>
      <c r="L44" s="51">
        <f>IF($J44=1, IF(F44&lt;'Annex-LM'!$N$2,1,0),0)</f>
        <v>0</v>
      </c>
      <c r="M44" s="51">
        <f>IF($J44=1, IF(H44&lt;'Annex-LM'!$N$2,1,0),0)</f>
        <v>0</v>
      </c>
      <c r="O44" s="359">
        <f>'[3]Output tables 4'!$K$43</f>
        <v>0.45290816823546315</v>
      </c>
      <c r="P44" s="299">
        <f>'[3]Output tables 4'!$K$42</f>
        <v>-3.4757358708258308E-2</v>
      </c>
      <c r="Q44" s="351" t="str">
        <f>'[3]Output tables 4'!$K$49</f>
        <v>Bad performance</v>
      </c>
      <c r="R44" s="299"/>
      <c r="S44" s="327">
        <f t="shared" si="2"/>
        <v>-1</v>
      </c>
      <c r="U44" s="51">
        <f>IF(F44&lt;='Annex-LM'!$O$2,1,0)</f>
        <v>0</v>
      </c>
      <c r="V44" s="51">
        <f>IF(H44&lt;='Annex-LM'!$O$2,1,0)</f>
        <v>0</v>
      </c>
    </row>
    <row r="45" spans="1:22" ht="24">
      <c r="A45" s="58">
        <v>9</v>
      </c>
      <c r="B45" s="95" t="str">
        <f>'[3]Output tables 3'!$L$4</f>
        <v>Net Replacement Rates for unemployed persons (67% AW, single person) (-)</v>
      </c>
      <c r="C45" s="117" t="str">
        <f>'[3]Narrow list'!$A13</f>
        <v>pol</v>
      </c>
      <c r="D45" s="118" t="s">
        <v>193</v>
      </c>
      <c r="E45" s="119"/>
      <c r="F45" s="330">
        <f>'[3]Output tables 3'!$L$23</f>
        <v>12.83721644046231</v>
      </c>
      <c r="G45" s="118" t="str">
        <f t="shared" si="3"/>
        <v>↑</v>
      </c>
      <c r="H45" s="334">
        <f>'[3]Output tables 4'!$L$23</f>
        <v>9.412095013337316</v>
      </c>
      <c r="J45" s="51"/>
      <c r="L45" s="51">
        <f>IF($J45=1, IF(F45&lt;'Annex-LM'!$N$2,1,0),0)</f>
        <v>0</v>
      </c>
      <c r="M45" s="51">
        <f>IF($J45=1, IF(H45&lt;'Annex-LM'!$N$2,1,0),0)</f>
        <v>0</v>
      </c>
      <c r="O45" s="358">
        <f>'[3]Output tables 4'!$L$43</f>
        <v>1.3406096936618008</v>
      </c>
      <c r="P45" s="297">
        <f>'[3]Output tables 4'!$L$42</f>
        <v>0.2617945812545901</v>
      </c>
      <c r="Q45" s="298" t="str">
        <f>'[3]Output tables 4'!$L$49</f>
        <v>Bad performance</v>
      </c>
      <c r="R45" s="297"/>
      <c r="S45" s="327">
        <f t="shared" si="2"/>
        <v>-1</v>
      </c>
      <c r="U45" s="51">
        <f>IF(F45&lt;='Annex-LM'!$O$2,1,0)</f>
        <v>0</v>
      </c>
      <c r="V45" s="51">
        <f>IF(H45&lt;='Annex-LM'!$O$2,1,0)</f>
        <v>0</v>
      </c>
    </row>
    <row r="46" spans="1:22" ht="36">
      <c r="A46" s="58">
        <v>10</v>
      </c>
      <c r="B46" s="95" t="str">
        <f>'[3]Output tables 3'!$M$4</f>
        <v>Net Replacement Rates for unemployed persons (100% AW, single person, after 7 months) (-)</v>
      </c>
      <c r="C46" s="117" t="str">
        <f>'[3]Narrow list'!$A14</f>
        <v>pol</v>
      </c>
      <c r="D46" s="118" t="s">
        <v>193</v>
      </c>
      <c r="E46" s="119"/>
      <c r="F46" s="330">
        <f>'[3]Output tables 3'!$M$23</f>
        <v>15.203689854504463</v>
      </c>
      <c r="G46" s="118" t="str">
        <f t="shared" si="3"/>
        <v>↑</v>
      </c>
      <c r="H46" s="334">
        <f>'[3]Output tables 4'!$M$23</f>
        <v>3.8419724527529837</v>
      </c>
      <c r="J46" s="51"/>
      <c r="L46" s="51">
        <f>IF($J46=1, IF(F46&lt;'Annex-LM'!$N$2,1,0),0)</f>
        <v>0</v>
      </c>
      <c r="M46" s="51">
        <f>IF($J46=1, IF(H46&lt;'Annex-LM'!$N$2,1,0),0)</f>
        <v>0</v>
      </c>
      <c r="O46" s="358">
        <f>'[3]Output tables 4'!$M$43</f>
        <v>3.6618644301263834</v>
      </c>
      <c r="P46" s="297">
        <f>'[3]Output tables 4'!$M$42</f>
        <v>7.3544893292823765E-2</v>
      </c>
      <c r="Q46" s="298" t="str">
        <f>'[3]Output tables 4'!$M$49</f>
        <v>Bad performance</v>
      </c>
      <c r="R46" s="297"/>
      <c r="S46" s="327">
        <f t="shared" si="2"/>
        <v>-1</v>
      </c>
      <c r="U46" s="51">
        <f>IF(F46&lt;='Annex-LM'!$O$2,1,0)</f>
        <v>0</v>
      </c>
      <c r="V46" s="51">
        <f>IF(H46&lt;='Annex-LM'!$O$2,1,0)</f>
        <v>0</v>
      </c>
    </row>
    <row r="47" spans="1:22" ht="24">
      <c r="A47" s="58">
        <v>11</v>
      </c>
      <c r="B47" s="95" t="str">
        <f>'[3]Output tables 3'!$N$4</f>
        <v>Average unemployment benefit replacement rate (%) (OECD) (-)</v>
      </c>
      <c r="C47" s="117" t="str">
        <f>'[3]Narrow list'!$A15</f>
        <v>pol</v>
      </c>
      <c r="D47" s="118">
        <v>2003</v>
      </c>
      <c r="E47" s="119"/>
      <c r="F47" s="330" t="str">
        <f>'[3]Output tables 3'!$N$23</f>
        <v/>
      </c>
      <c r="G47" s="118" t="str">
        <f t="shared" si="3"/>
        <v/>
      </c>
      <c r="H47" s="334" t="str">
        <f>'[3]Output tables 4'!$N$23</f>
        <v/>
      </c>
      <c r="J47" s="51"/>
      <c r="L47" s="51">
        <f>IF($J47=1, IF(F47&lt;'Annex-LM'!$N$2,1,0),0)</f>
        <v>0</v>
      </c>
      <c r="M47" s="51">
        <f>IF($J47=1, IF(H47&lt;'Annex-LM'!$N$2,1,0),0)</f>
        <v>0</v>
      </c>
      <c r="O47" s="358" t="str">
        <f>'[3]Output tables 4'!$N$43</f>
        <v/>
      </c>
      <c r="P47" s="297" t="str">
        <f>'[3]Output tables 4'!$N$42</f>
        <v>n.a.</v>
      </c>
      <c r="Q47" s="298" t="str">
        <f>'[3]Output tables 4'!$N$49</f>
        <v>Bad performance</v>
      </c>
      <c r="R47" s="297"/>
      <c r="S47" s="327">
        <f t="shared" si="2"/>
        <v>-1</v>
      </c>
      <c r="U47" s="51">
        <f>IF(F47&lt;='Annex-LM'!$O$2,1,0)</f>
        <v>0</v>
      </c>
      <c r="V47" s="51">
        <f>IF(H47&lt;='Annex-LM'!$O$2,1,0)</f>
        <v>0</v>
      </c>
    </row>
    <row r="48" spans="1:22">
      <c r="A48" s="58">
        <v>12</v>
      </c>
      <c r="B48" s="94" t="str">
        <f>'[3]Output tables 3'!$O$4</f>
        <v>Long-term unemployment rate (-)</v>
      </c>
      <c r="C48" s="114" t="str">
        <f>'[3]Narrow list'!$A16</f>
        <v>perf</v>
      </c>
      <c r="D48" s="115" t="s">
        <v>179</v>
      </c>
      <c r="E48" s="116">
        <v>0.5</v>
      </c>
      <c r="F48" s="331">
        <f>'[3]Output tables 3'!$O$23</f>
        <v>0.95993328318697102</v>
      </c>
      <c r="G48" s="115" t="str">
        <f t="shared" si="3"/>
        <v>↑</v>
      </c>
      <c r="H48" s="335">
        <f>'[3]Output tables 4'!$O$23</f>
        <v>5.8877279867878469</v>
      </c>
      <c r="J48" s="51">
        <v>1</v>
      </c>
      <c r="L48" s="51">
        <f>IF($J48=1, IF(F48&lt;'Annex-LM'!$N$2,1,0),0)</f>
        <v>0</v>
      </c>
      <c r="M48" s="51">
        <f>IF($J48=1, IF(H48&lt;'Annex-LM'!$N$2,1,0),0)</f>
        <v>0</v>
      </c>
      <c r="O48" s="359">
        <f>'[3]Output tables 4'!$O$43</f>
        <v>0.15805002500858348</v>
      </c>
      <c r="P48" s="299">
        <f>'[3]Output tables 4'!$O$42</f>
        <v>-0.14444444444444443</v>
      </c>
      <c r="Q48" s="351" t="str">
        <f>'[3]Output tables 4'!$O$49</f>
        <v>Bad performance</v>
      </c>
      <c r="R48" s="299"/>
      <c r="S48" s="327">
        <f t="shared" si="2"/>
        <v>-1</v>
      </c>
      <c r="U48" s="51">
        <f>IF(F48&lt;='Annex-LM'!$O$2,1,0)</f>
        <v>0</v>
      </c>
      <c r="V48" s="51">
        <f>IF(H48&lt;='Annex-LM'!$O$2,1,0)</f>
        <v>0</v>
      </c>
    </row>
    <row r="49" spans="1:22" ht="36">
      <c r="A49" s="58">
        <v>13</v>
      </c>
      <c r="B49" s="95" t="str">
        <f>'[3]Output tables 3'!$P$4</f>
        <v>Unemployment rate - 15-64 age group- Pre-primary, primary and lower secondary education - levels 0-2 (ISCED 1997) (%) (-)</v>
      </c>
      <c r="C49" s="117" t="str">
        <f>'[3]Narrow list'!$A17</f>
        <v>perf</v>
      </c>
      <c r="D49" s="118" t="s">
        <v>179</v>
      </c>
      <c r="E49" s="119"/>
      <c r="F49" s="330">
        <f>'[3]Output tables 3'!$P$23</f>
        <v>9.0563196122744074</v>
      </c>
      <c r="G49" s="118" t="str">
        <f t="shared" si="3"/>
        <v>↓</v>
      </c>
      <c r="H49" s="334">
        <f>'[3]Output tables 4'!$P$23</f>
        <v>-10.319103699884923</v>
      </c>
      <c r="J49" s="51"/>
      <c r="L49" s="51">
        <f>IF($J49=1, IF(F49&lt;'Annex-LM'!$N$2,1,0),0)</f>
        <v>0</v>
      </c>
      <c r="M49" s="51">
        <f>IF($J49=1, IF(H49&lt;'Annex-LM'!$N$2,1,0),0)</f>
        <v>0</v>
      </c>
      <c r="O49" s="358">
        <f>'[3]Output tables 4'!$P$43</f>
        <v>0.29745262124642402</v>
      </c>
      <c r="P49" s="297">
        <f>'[3]Output tables 4'!$P$42</f>
        <v>-0.14444444444444432</v>
      </c>
      <c r="Q49" s="298" t="str">
        <f>'[3]Output tables 4'!$P$49</f>
        <v>Bad performance</v>
      </c>
      <c r="R49" s="297"/>
      <c r="S49" s="327">
        <f t="shared" si="2"/>
        <v>-1</v>
      </c>
      <c r="U49" s="51">
        <f>IF(F49&lt;='Annex-LM'!$O$2,1,0)</f>
        <v>0</v>
      </c>
      <c r="V49" s="51">
        <f>IF(H49&lt;='Annex-LM'!$O$2,1,0)</f>
        <v>0</v>
      </c>
    </row>
    <row r="50" spans="1:22" ht="48">
      <c r="A50" s="58">
        <v>14</v>
      </c>
      <c r="B50" s="95" t="str">
        <f>'[3]Output tables 3'!$Q$4</f>
        <v>Employment rate - 15-64 age group-Pre-primary, primary and lower secondary education - levels 0-2 (ISCED 1997) (LFS) (%) (+)</v>
      </c>
      <c r="C50" s="117" t="str">
        <f>'[3]Narrow list'!$A18</f>
        <v>perf</v>
      </c>
      <c r="D50" s="118" t="s">
        <v>179</v>
      </c>
      <c r="E50" s="119"/>
      <c r="F50" s="330">
        <f>'[3]Output tables 3'!$Q$23</f>
        <v>-8.2720369151450246</v>
      </c>
      <c r="G50" s="118" t="str">
        <f t="shared" si="3"/>
        <v>↓</v>
      </c>
      <c r="H50" s="334">
        <f>'[3]Output tables 4'!$Q$23</f>
        <v>-7.0687521434429446</v>
      </c>
      <c r="J50" s="51"/>
      <c r="L50" s="51">
        <f>IF($J50=1, IF(F50&lt;'Annex-LM'!$N$2,1,0),0)</f>
        <v>0</v>
      </c>
      <c r="M50" s="51">
        <f>IF($J50=1, IF(H50&lt;'Annex-LM'!$N$2,1,0),0)</f>
        <v>0</v>
      </c>
      <c r="O50" s="358">
        <f>'[3]Output tables 4'!$Q$43</f>
        <v>0.59730800239456716</v>
      </c>
      <c r="P50" s="297">
        <f>'[3]Output tables 4'!$Q$42</f>
        <v>2.2222222222222539E-2</v>
      </c>
      <c r="Q50" s="298" t="str">
        <f>'[3]Output tables 4'!$Q$49</f>
        <v>Good performance</v>
      </c>
      <c r="R50" s="297"/>
      <c r="S50" s="327">
        <f t="shared" si="2"/>
        <v>1</v>
      </c>
      <c r="U50" s="51">
        <f>IF(F50&lt;='Annex-LM'!$O$2,1,0)</f>
        <v>0</v>
      </c>
      <c r="V50" s="51">
        <f>IF(H50&lt;='Annex-LM'!$O$2,1,0)</f>
        <v>0</v>
      </c>
    </row>
    <row r="51" spans="1:22">
      <c r="A51" s="58">
        <v>15</v>
      </c>
      <c r="B51" s="94" t="str">
        <f>'[3]Output tables 3'!$R$4</f>
        <v>Labour reserve (total) EMCO19A7 (-)</v>
      </c>
      <c r="C51" s="114" t="str">
        <f>'[3]Narrow list'!$A19</f>
        <v>perf</v>
      </c>
      <c r="D51" s="115" t="s">
        <v>178</v>
      </c>
      <c r="E51" s="116">
        <v>0.5</v>
      </c>
      <c r="F51" s="331">
        <f>'[3]Output tables 3'!$R$23</f>
        <v>1.4649223359392642</v>
      </c>
      <c r="G51" s="115" t="str">
        <f t="shared" si="3"/>
        <v>↑</v>
      </c>
      <c r="H51" s="335">
        <f>'[3]Output tables 4'!$R$23</f>
        <v>-0.29744395308597144</v>
      </c>
      <c r="J51" s="51">
        <v>1</v>
      </c>
      <c r="L51" s="51">
        <f>IF($J51=1, IF(F51&lt;'Annex-LM'!$N$2,1,0),0)</f>
        <v>0</v>
      </c>
      <c r="M51" s="51">
        <f>IF($J51=1, IF(H51&lt;'Annex-LM'!$N$2,1,0),0)</f>
        <v>0</v>
      </c>
      <c r="O51" s="359">
        <f>'[3]Output tables 4'!$R$43</f>
        <v>0.69245889361594548</v>
      </c>
      <c r="P51" s="299">
        <f>'[3]Output tables 4'!$R$42</f>
        <v>-3.6051647433333223E-2</v>
      </c>
      <c r="Q51" s="351" t="str">
        <f>'[3]Output tables 4'!$R$49</f>
        <v>Bad performance</v>
      </c>
      <c r="R51" s="299"/>
      <c r="S51" s="327">
        <f t="shared" si="2"/>
        <v>-1</v>
      </c>
      <c r="U51" s="51">
        <f>IF(F51&lt;='Annex-LM'!$O$2,1,0)</f>
        <v>0</v>
      </c>
      <c r="V51" s="51">
        <f>IF(H51&lt;='Annex-LM'!$O$2,1,0)</f>
        <v>0</v>
      </c>
    </row>
    <row r="52" spans="1:22" ht="36">
      <c r="A52" s="58">
        <v>16</v>
      </c>
      <c r="B52" s="95" t="str">
        <f>'[3]Output tables 3'!$S$4</f>
        <v>Net Replacement Rates for unemployed persons (100% AW, single person, after 13 months) (-)</v>
      </c>
      <c r="C52" s="117" t="str">
        <f>'[3]Narrow list'!$A20</f>
        <v>pol</v>
      </c>
      <c r="D52" s="118" t="s">
        <v>193</v>
      </c>
      <c r="E52" s="119"/>
      <c r="F52" s="330">
        <f>'[3]Output tables 3'!$S$23</f>
        <v>1.6444024061275335</v>
      </c>
      <c r="G52" s="118" t="str">
        <f t="shared" si="3"/>
        <v>↑</v>
      </c>
      <c r="H52" s="334">
        <f>'[3]Output tables 4'!$S$23</f>
        <v>-1.2994864553597198</v>
      </c>
      <c r="J52" s="51"/>
      <c r="L52" s="51">
        <f>IF($J52=1, IF(F52&lt;'Annex-LM'!$N$2,1,0),0)</f>
        <v>0</v>
      </c>
      <c r="M52" s="51">
        <f>IF($J52=1, IF(H52&lt;'Annex-LM'!$N$2,1,0),0)</f>
        <v>0</v>
      </c>
      <c r="O52" s="358">
        <f>'[3]Output tables 4'!$S$43</f>
        <v>1.2407174832542507</v>
      </c>
      <c r="P52" s="297">
        <f>'[3]Output tables 4'!$S$42</f>
        <v>-1.4945628897750232</v>
      </c>
      <c r="Q52" s="298" t="str">
        <f>'[3]Output tables 4'!$S$49</f>
        <v>Bad performance</v>
      </c>
      <c r="R52" s="297"/>
      <c r="S52" s="327">
        <f t="shared" si="2"/>
        <v>-1</v>
      </c>
      <c r="U52" s="51">
        <f>IF(F52&lt;='Annex-LM'!$O$2,1,0)</f>
        <v>0</v>
      </c>
      <c r="V52" s="51">
        <f>IF(H52&lt;='Annex-LM'!$O$2,1,0)</f>
        <v>0</v>
      </c>
    </row>
    <row r="53" spans="1:22" ht="48">
      <c r="A53" s="58">
        <v>17</v>
      </c>
      <c r="B53" s="94" t="str">
        <f>'[3]Output tables 3'!$T$4</f>
        <v>Unemployment trap (low wage-earner): Marginal effective tax rate for an unemployed person (67% AW, one-earner couple with 2 children) (-)</v>
      </c>
      <c r="C53" s="114" t="str">
        <f>'[3]Narrow list'!$A21</f>
        <v>pol</v>
      </c>
      <c r="D53" s="115" t="s">
        <v>193</v>
      </c>
      <c r="E53" s="116" t="s">
        <v>109</v>
      </c>
      <c r="F53" s="331">
        <f>'[3]Output tables 3'!$T$23</f>
        <v>9.099318800406369</v>
      </c>
      <c r="G53" s="115" t="str">
        <f t="shared" si="3"/>
        <v>↑</v>
      </c>
      <c r="H53" s="335">
        <f>'[3]Output tables 4'!$T$23</f>
        <v>15.016724081560968</v>
      </c>
      <c r="J53" s="51">
        <v>1</v>
      </c>
      <c r="L53" s="51">
        <f>IF($J53=1, IF(F53&lt;'Annex-LM'!$N$2,1,0),0)</f>
        <v>0</v>
      </c>
      <c r="M53" s="51">
        <f>IF($J53=1, IF(H53&lt;'Annex-LM'!$N$2,1,0),0)</f>
        <v>0</v>
      </c>
      <c r="O53" s="359">
        <f>'[3]Output tables 4'!$T$43</f>
        <v>1.4658944854508675</v>
      </c>
      <c r="P53" s="299">
        <f>'[3]Output tables 4'!$T$42</f>
        <v>1.019377635403083</v>
      </c>
      <c r="Q53" s="351" t="str">
        <f>'[3]Output tables 4'!$T$49</f>
        <v>Bad performance</v>
      </c>
      <c r="R53" s="299"/>
      <c r="S53" s="327">
        <f t="shared" si="2"/>
        <v>-1</v>
      </c>
      <c r="U53" s="51">
        <f>IF(F53&lt;='Annex-LM'!$O$2,1,0)</f>
        <v>0</v>
      </c>
      <c r="V53" s="51">
        <f>IF(H53&lt;='Annex-LM'!$O$2,1,0)</f>
        <v>0</v>
      </c>
    </row>
    <row r="54" spans="1:22" ht="48">
      <c r="A54" s="58">
        <v>18</v>
      </c>
      <c r="B54" s="94" t="str">
        <f>'[3]Output tables 3'!$U$4</f>
        <v>Unemployment trap (average wage-earner): Marginal effective tax rate for an unemployed person (100% AW, one-earner couple with 2 children) (-)</v>
      </c>
      <c r="C54" s="114" t="str">
        <f>'[3]Narrow list'!$A22</f>
        <v>pol</v>
      </c>
      <c r="D54" s="115" t="s">
        <v>193</v>
      </c>
      <c r="E54" s="116" t="s">
        <v>109</v>
      </c>
      <c r="F54" s="331">
        <f>'[3]Output tables 3'!$U$23</f>
        <v>16.753285562885033</v>
      </c>
      <c r="G54" s="115" t="str">
        <f t="shared" si="3"/>
        <v>↑</v>
      </c>
      <c r="H54" s="335">
        <f>'[3]Output tables 4'!$U$23</f>
        <v>7.7190192920544067</v>
      </c>
      <c r="J54" s="51">
        <v>1</v>
      </c>
      <c r="L54" s="51">
        <f>IF($J54=1, IF(F54&lt;'Annex-LM'!$N$2,1,0),0)</f>
        <v>0</v>
      </c>
      <c r="M54" s="51">
        <f>IF($J54=1, IF(H54&lt;'Annex-LM'!$N$2,1,0),0)</f>
        <v>0</v>
      </c>
      <c r="O54" s="359">
        <f>'[3]Output tables 4'!$U$43</f>
        <v>0.99601425739107874</v>
      </c>
      <c r="P54" s="299">
        <f>'[3]Output tables 4'!$U$42</f>
        <v>0.42708232679629698</v>
      </c>
      <c r="Q54" s="351" t="str">
        <f>'[3]Output tables 4'!$U$49</f>
        <v>Bad performance</v>
      </c>
      <c r="R54" s="299"/>
      <c r="S54" s="327">
        <f t="shared" si="2"/>
        <v>-1</v>
      </c>
      <c r="U54" s="51">
        <f>IF(F54&lt;='Annex-LM'!$O$2,1,0)</f>
        <v>0</v>
      </c>
      <c r="V54" s="51">
        <f>IF(H54&lt;='Annex-LM'!$O$2,1,0)</f>
        <v>0</v>
      </c>
    </row>
    <row r="55" spans="1:22" ht="48">
      <c r="A55" s="58">
        <v>19</v>
      </c>
      <c r="B55" s="94" t="str">
        <f>'[3]Output tables 3'!$V$4</f>
        <v>Inactivity trap (low wage-earner): Marginal effective tax rate when moving from social assistance to work (67% AW, one-earner couple with 2 children) (-)</v>
      </c>
      <c r="C55" s="114" t="str">
        <f>'[3]Narrow list'!$A23</f>
        <v>pol</v>
      </c>
      <c r="D55" s="115" t="s">
        <v>193</v>
      </c>
      <c r="E55" s="116" t="s">
        <v>109</v>
      </c>
      <c r="F55" s="331">
        <f>'[3]Output tables 3'!$V$23</f>
        <v>-0.84865485942280217</v>
      </c>
      <c r="G55" s="115" t="str">
        <f t="shared" si="3"/>
        <v>↑</v>
      </c>
      <c r="H55" s="335">
        <f>'[3]Output tables 4'!$V$23</f>
        <v>16.337605510930892</v>
      </c>
      <c r="J55" s="51">
        <v>1</v>
      </c>
      <c r="L55" s="51">
        <f>IF($J55=1, IF(F55&lt;'Annex-LM'!$N$2,1,0),0)</f>
        <v>0</v>
      </c>
      <c r="M55" s="51">
        <f>IF($J55=1, IF(H55&lt;'Annex-LM'!$N$2,1,0),0)</f>
        <v>0</v>
      </c>
      <c r="O55" s="359">
        <f>'[3]Output tables 4'!$V$43</f>
        <v>1.3952834083376342</v>
      </c>
      <c r="P55" s="299">
        <f>'[3]Output tables 4'!$V$42</f>
        <v>0.92418499013673938</v>
      </c>
      <c r="Q55" s="351" t="str">
        <f>'[3]Output tables 4'!$V$49</f>
        <v>Bad performance</v>
      </c>
      <c r="R55" s="299"/>
      <c r="S55" s="327">
        <f t="shared" si="2"/>
        <v>-1</v>
      </c>
      <c r="U55" s="51">
        <f>IF(F55&lt;='Annex-LM'!$O$2,1,0)</f>
        <v>0</v>
      </c>
      <c r="V55" s="51">
        <f>IF(H55&lt;='Annex-LM'!$O$2,1,0)</f>
        <v>0</v>
      </c>
    </row>
    <row r="56" spans="1:22" ht="48">
      <c r="A56" s="58">
        <v>20</v>
      </c>
      <c r="B56" s="94" t="str">
        <f>'[3]Output tables 3'!$W$4</f>
        <v>Inactivity trap (average wage-earner): Marginal effective tax rate when moving from social assistance to work (100% AW, one-earner couple with 2 children) (-)</v>
      </c>
      <c r="C56" s="114" t="str">
        <f>'[3]Narrow list'!$A24</f>
        <v>pol</v>
      </c>
      <c r="D56" s="115" t="s">
        <v>193</v>
      </c>
      <c r="E56" s="116" t="s">
        <v>109</v>
      </c>
      <c r="F56" s="331">
        <f>'[3]Output tables 3'!$W$23</f>
        <v>-1.6903649154555682</v>
      </c>
      <c r="G56" s="115" t="str">
        <f t="shared" si="3"/>
        <v>↑</v>
      </c>
      <c r="H56" s="335">
        <f>'[3]Output tables 4'!$W$23</f>
        <v>9.9217002302748245</v>
      </c>
      <c r="J56" s="51">
        <v>1</v>
      </c>
      <c r="L56" s="51">
        <f>IF($J56=1, IF(F56&lt;'Annex-LM'!$N$2,1,0),0)</f>
        <v>0</v>
      </c>
      <c r="M56" s="51">
        <f>IF($J56=1, IF(H56&lt;'Annex-LM'!$N$2,1,0),0)</f>
        <v>0</v>
      </c>
      <c r="O56" s="359">
        <f>'[3]Output tables 4'!$W$43</f>
        <v>1.0857907849105848</v>
      </c>
      <c r="P56" s="299">
        <f>'[3]Output tables 4'!$W$42</f>
        <v>0.61932906806776322</v>
      </c>
      <c r="Q56" s="351" t="str">
        <f>'[3]Output tables 4'!$W$49</f>
        <v>Bad performance</v>
      </c>
      <c r="R56" s="299"/>
      <c r="S56" s="327">
        <f t="shared" si="2"/>
        <v>-1</v>
      </c>
      <c r="U56" s="51">
        <f>IF(F56&lt;='Annex-LM'!$O$2,1,0)</f>
        <v>0</v>
      </c>
      <c r="V56" s="51">
        <f>IF(H56&lt;='Annex-LM'!$O$2,1,0)</f>
        <v>0</v>
      </c>
    </row>
    <row r="57" spans="1:22" ht="12.75" hidden="1" customHeight="1" outlineLevel="1">
      <c r="A57" s="58">
        <v>21</v>
      </c>
      <c r="B57" s="95" t="str">
        <f>'[3]Output tables 3'!$X$4</f>
        <v>Indicator</v>
      </c>
      <c r="C57" s="117" t="str">
        <f>'[3]Narrow list'!$A25</f>
        <v>pol</v>
      </c>
      <c r="D57" s="118"/>
      <c r="E57" s="119"/>
      <c r="F57" s="166" t="str">
        <f>'[3]Output tables 3'!$X$23</f>
        <v/>
      </c>
      <c r="G57" s="118" t="str">
        <f t="shared" si="3"/>
        <v/>
      </c>
      <c r="H57" s="336" t="str">
        <f>'[3]Output tables 4'!$X$23</f>
        <v/>
      </c>
      <c r="J57" s="51"/>
      <c r="L57" s="51">
        <f>IF($J57=1, IF(F57&lt;'Annex-LM'!$N$2,1,0),0)</f>
        <v>0</v>
      </c>
      <c r="M57" s="51">
        <f>IF($J57=1, IF(H57&lt;'Annex-LM'!$N$2,1,0),0)</f>
        <v>0</v>
      </c>
      <c r="O57" s="360" t="str">
        <f>'[3]Output tables 4'!$X$43</f>
        <v/>
      </c>
      <c r="P57" s="361" t="str">
        <f>'[3]Output tables 4'!$X$42</f>
        <v>n.a.</v>
      </c>
      <c r="Q57" s="362" t="str">
        <f>'[3]Output tables 4'!$X$49</f>
        <v>Good performance</v>
      </c>
      <c r="R57" s="297"/>
      <c r="S57" s="327">
        <f t="shared" si="2"/>
        <v>1</v>
      </c>
      <c r="U57" s="51">
        <f>IF(F57&lt;='Annex-LM'!$O$2,1,0)</f>
        <v>0</v>
      </c>
      <c r="V57" s="51">
        <f>IF(H57&lt;='Annex-LM'!$O$2,1,0)</f>
        <v>0</v>
      </c>
    </row>
    <row r="58" spans="1:22" ht="12.75" hidden="1" customHeight="1" outlineLevel="1">
      <c r="A58" s="58">
        <v>22</v>
      </c>
      <c r="B58" s="95" t="str">
        <f>'[3]Output tables 3'!$Y$4</f>
        <v>Indicator</v>
      </c>
      <c r="C58" s="117" t="str">
        <f>'[3]Narrow list'!$A26</f>
        <v>pol</v>
      </c>
      <c r="D58" s="118"/>
      <c r="E58" s="119"/>
      <c r="F58" s="166" t="str">
        <f>'[3]Output tables 3'!$Y$23</f>
        <v/>
      </c>
      <c r="G58" s="118" t="str">
        <f t="shared" si="3"/>
        <v/>
      </c>
      <c r="H58" s="336" t="str">
        <f>'[3]Output tables 4'!$Y$23</f>
        <v/>
      </c>
      <c r="J58" s="51"/>
      <c r="L58" s="51">
        <f>IF($J58=1, IF(F58&lt;'Annex-LM'!$N$2,1,0),0)</f>
        <v>0</v>
      </c>
      <c r="M58" s="51">
        <f>IF($J58=1, IF(H58&lt;'Annex-LM'!$N$2,1,0),0)</f>
        <v>0</v>
      </c>
      <c r="O58" s="360" t="str">
        <f>'[3]Output tables 4'!$Y$43</f>
        <v/>
      </c>
      <c r="P58" s="361" t="str">
        <f>'[3]Output tables 4'!$Y$42</f>
        <v>n.a.</v>
      </c>
      <c r="Q58" s="362" t="str">
        <f>'[3]Output tables 4'!$Y$49</f>
        <v>Good performance</v>
      </c>
      <c r="R58" s="297"/>
      <c r="S58" s="327">
        <f t="shared" si="2"/>
        <v>1</v>
      </c>
      <c r="U58" s="51">
        <f>IF(F58&lt;='Annex-LM'!$O$2,1,0)</f>
        <v>0</v>
      </c>
      <c r="V58" s="51">
        <f>IF(H58&lt;='Annex-LM'!$O$2,1,0)</f>
        <v>0</v>
      </c>
    </row>
    <row r="59" spans="1:22" ht="12.75" customHeight="1" collapsed="1" thickBot="1">
      <c r="A59" s="58"/>
      <c r="B59" s="100"/>
      <c r="C59" s="111"/>
      <c r="D59" s="111"/>
      <c r="E59" s="112"/>
      <c r="F59" s="111"/>
      <c r="G59" s="332" t="str">
        <f t="shared" si="3"/>
        <v/>
      </c>
      <c r="H59" s="113"/>
      <c r="J59" s="51"/>
      <c r="L59" s="51"/>
      <c r="M59" s="51"/>
      <c r="O59" s="352"/>
      <c r="P59" s="339"/>
      <c r="Q59" s="353"/>
      <c r="R59" s="339"/>
      <c r="S59" s="328" t="str">
        <f t="shared" si="2"/>
        <v/>
      </c>
      <c r="U59" s="51">
        <f>IF(F59&lt;='Annex-LM'!$O$2,1,0)</f>
        <v>0</v>
      </c>
      <c r="V59" s="51">
        <f>IF(H59&lt;='Annex-LM'!$O$2,1,0)</f>
        <v>0</v>
      </c>
    </row>
    <row r="60" spans="1:22" s="28" customFormat="1" ht="30.75" thickBot="1">
      <c r="B60" s="230" t="s">
        <v>76</v>
      </c>
      <c r="C60" s="231"/>
      <c r="D60" s="231"/>
      <c r="E60" s="232"/>
      <c r="F60" s="233">
        <f>'[3]Output tables 3'!Z$23</f>
        <v>4.4932808975423368</v>
      </c>
      <c r="G60" s="233"/>
      <c r="H60" s="234">
        <f>'[3]Output tables 4'!Z$23</f>
        <v>8</v>
      </c>
      <c r="J60" s="286"/>
      <c r="K60" s="51"/>
      <c r="L60" s="287">
        <f>SUM(L37:L58)</f>
        <v>0</v>
      </c>
      <c r="M60" s="288">
        <f>SUM(M37:M58)</f>
        <v>0</v>
      </c>
      <c r="N60" s="54"/>
      <c r="O60" s="354"/>
      <c r="P60" s="354"/>
      <c r="Q60" s="355"/>
      <c r="R60" s="354"/>
      <c r="S60" s="272"/>
      <c r="U60" s="287">
        <f>SUM(U37:U58)</f>
        <v>0</v>
      </c>
      <c r="V60" s="288">
        <f>SUM(V37:V58)</f>
        <v>0</v>
      </c>
    </row>
    <row r="61" spans="1:22" s="28" customFormat="1" ht="12.75" customHeight="1">
      <c r="B61" s="206"/>
      <c r="C61" s="506"/>
      <c r="D61" s="506"/>
      <c r="E61" s="506"/>
      <c r="F61" s="506"/>
      <c r="G61" s="506"/>
      <c r="H61" s="506"/>
      <c r="J61" s="53">
        <f>SUM(J37:J58)</f>
        <v>10</v>
      </c>
      <c r="K61" s="51"/>
      <c r="L61" s="51"/>
      <c r="M61" s="289"/>
      <c r="N61" s="54"/>
      <c r="O61" s="296"/>
      <c r="P61" s="54"/>
      <c r="Q61" s="341"/>
      <c r="R61" s="346"/>
      <c r="S61" s="346"/>
      <c r="U61" s="51"/>
      <c r="V61" s="289"/>
    </row>
    <row r="62" spans="1:22" s="63" customFormat="1" ht="22.5" customHeight="1">
      <c r="A62" s="30"/>
      <c r="B62" s="97"/>
      <c r="C62" s="98"/>
      <c r="D62" s="98"/>
      <c r="E62" s="99"/>
      <c r="F62" s="98"/>
      <c r="G62" s="98"/>
      <c r="H62" s="98"/>
      <c r="J62" s="52"/>
      <c r="K62" s="280"/>
      <c r="L62" s="52"/>
      <c r="M62" s="53"/>
      <c r="N62" s="52"/>
      <c r="O62" s="52"/>
      <c r="P62" s="52"/>
      <c r="Q62" s="342"/>
      <c r="R62" s="52"/>
      <c r="S62" s="52"/>
      <c r="U62" s="52"/>
      <c r="V62" s="53"/>
    </row>
    <row r="63" spans="1:22" s="63" customFormat="1" ht="22.5" customHeight="1" thickBot="1">
      <c r="A63" s="30"/>
      <c r="B63" s="507" t="str">
        <f>[4]Parameters!$C$3</f>
        <v xml:space="preserve">Labour taxation to stimulate labour demand </v>
      </c>
      <c r="C63" s="507"/>
      <c r="D63" s="507"/>
      <c r="E63" s="507"/>
      <c r="F63" s="507"/>
      <c r="G63" s="507"/>
      <c r="H63" s="507"/>
      <c r="J63" s="52"/>
      <c r="K63" s="280"/>
      <c r="L63" s="52"/>
      <c r="M63" s="53"/>
      <c r="N63" s="52"/>
      <c r="O63" s="52"/>
      <c r="P63" s="52"/>
      <c r="Q63" s="342"/>
      <c r="R63" s="52"/>
      <c r="S63" s="52"/>
      <c r="U63" s="52"/>
      <c r="V63" s="53"/>
    </row>
    <row r="64" spans="1:22" s="63" customFormat="1" ht="22.5" customHeight="1" thickBot="1">
      <c r="A64" s="30"/>
      <c r="B64" s="220"/>
      <c r="C64" s="490" t="s">
        <v>102</v>
      </c>
      <c r="D64" s="491"/>
      <c r="E64" s="492"/>
      <c r="F64" s="490" t="s">
        <v>103</v>
      </c>
      <c r="G64" s="491"/>
      <c r="H64" s="492"/>
      <c r="J64" s="43"/>
      <c r="K64" s="280"/>
      <c r="L64" s="52"/>
      <c r="M64" s="52"/>
      <c r="N64" s="52"/>
      <c r="O64" s="52"/>
      <c r="P64" s="52"/>
      <c r="Q64" s="342"/>
      <c r="R64" s="52"/>
      <c r="S64" s="52"/>
      <c r="U64" s="52"/>
      <c r="V64" s="52"/>
    </row>
    <row r="65" spans="1:22" ht="27" customHeight="1" thickBot="1">
      <c r="A65" s="58"/>
      <c r="B65" s="221"/>
      <c r="C65" s="493" t="s">
        <v>104</v>
      </c>
      <c r="D65" s="493" t="s">
        <v>105</v>
      </c>
      <c r="E65" s="495" t="s">
        <v>150</v>
      </c>
      <c r="F65" s="497" t="str">
        <f xml:space="preserve"> "Level relative to "&amp; '[4]Output tables 1'!$E$3</f>
        <v>Level relative to EU15</v>
      </c>
      <c r="G65" s="488" t="s">
        <v>33</v>
      </c>
      <c r="H65" s="489"/>
      <c r="L65" s="282" t="s">
        <v>83</v>
      </c>
      <c r="M65" s="53"/>
      <c r="N65" s="294"/>
      <c r="O65" s="52"/>
      <c r="P65" s="340"/>
      <c r="Q65" s="342"/>
      <c r="U65" s="282" t="s">
        <v>83</v>
      </c>
      <c r="V65" s="53"/>
    </row>
    <row r="66" spans="1:22" ht="27" customHeight="1" thickBot="1">
      <c r="A66" s="58"/>
      <c r="B66" s="222"/>
      <c r="C66" s="494"/>
      <c r="D66" s="494"/>
      <c r="E66" s="496"/>
      <c r="F66" s="498"/>
      <c r="G66" s="150" t="s">
        <v>106</v>
      </c>
      <c r="H66" s="415" t="str">
        <f>"Relative " &amp;'[4]Output tables 1'!$E$3</f>
        <v>Relative EU15</v>
      </c>
      <c r="J66" s="147" t="s">
        <v>84</v>
      </c>
      <c r="L66" s="284" t="s">
        <v>38</v>
      </c>
      <c r="M66" s="285" t="s">
        <v>1</v>
      </c>
      <c r="N66" s="294"/>
      <c r="O66" s="52"/>
      <c r="P66" s="340"/>
      <c r="Q66" s="342"/>
      <c r="U66" s="284" t="s">
        <v>38</v>
      </c>
      <c r="V66" s="285" t="s">
        <v>1</v>
      </c>
    </row>
    <row r="67" spans="1:22" ht="24">
      <c r="A67" s="58">
        <v>1</v>
      </c>
      <c r="B67" s="152" t="str">
        <f>'[4]Output tables 3'!D$4</f>
        <v>Tax rate on low wage earners: Tax wedge on labour cost (single earner) (-)</v>
      </c>
      <c r="C67" s="177" t="str">
        <f>'[4]Narrow list'!$A5</f>
        <v>pol</v>
      </c>
      <c r="D67" s="154" t="s">
        <v>179</v>
      </c>
      <c r="E67" s="161">
        <v>0.25</v>
      </c>
      <c r="F67" s="139">
        <f>'[4]Output tables 3'!$D$23</f>
        <v>30</v>
      </c>
      <c r="G67" s="154" t="str">
        <f>IF(H67="","",IF((H67/10*O67*S67+P67)*S67&gt;$J$2,"↑",IF((H67/10*O67*S67+P67)*S67&lt;-$J$2,"↓","=")))</f>
        <v>↓</v>
      </c>
      <c r="H67" s="156">
        <f>'[4]Output tables 4'!$D$23</f>
        <v>-10.039661584907673</v>
      </c>
      <c r="J67" s="51">
        <v>1</v>
      </c>
      <c r="L67" s="51">
        <f>IF($J67=1, IF(F67&lt;'Annex-LM'!$N$2,1,0),0)</f>
        <v>0</v>
      </c>
      <c r="M67" s="51">
        <f>IF($J67=1, IF(H67&lt;'Annex-LM'!$N$2,1,0),0)</f>
        <v>1</v>
      </c>
      <c r="N67" s="286"/>
      <c r="O67" s="363">
        <f>'[4]Output tables 4'!$D$43</f>
        <v>0.33201650325985443</v>
      </c>
      <c r="P67" s="364">
        <f>'[4]Output tables 4'!$D$42</f>
        <v>0.2666666666666665</v>
      </c>
      <c r="Q67" s="365" t="str">
        <f>'[4]Output tables 4'!$D$49</f>
        <v>Bad performance</v>
      </c>
      <c r="R67" s="364"/>
      <c r="S67" s="338">
        <f>IF(Q67="Good performance",1,IF(Q67="Bad performance",-1,IF(Q67="Unclear",1,"")))</f>
        <v>-1</v>
      </c>
      <c r="U67" s="51">
        <f>IF(F67&lt;='Annex-LM'!$O$2,1,0)</f>
        <v>0</v>
      </c>
      <c r="V67" s="51">
        <f>IF(H67&lt;='Annex-LM'!$O$2,1,0)</f>
        <v>0</v>
      </c>
    </row>
    <row r="68" spans="1:22" ht="12.75" customHeight="1">
      <c r="A68" s="58">
        <v>2</v>
      </c>
      <c r="B68" s="153" t="str">
        <f>'[4]Output tables 3'!E$4</f>
        <v>Implicit tax rate on employed labour (-)</v>
      </c>
      <c r="C68" s="128" t="str">
        <f>'[4]Narrow list'!$A6</f>
        <v>pol</v>
      </c>
      <c r="D68" s="129" t="s">
        <v>113</v>
      </c>
      <c r="E68" s="130">
        <v>0.25</v>
      </c>
      <c r="F68" s="128">
        <f>'[4]Output tables 3'!$E$23</f>
        <v>26.639852228942246</v>
      </c>
      <c r="G68" s="129" t="str">
        <f t="shared" ref="G68:G89" si="4">IF(H68="","",IF((H68/10*O68*S68+P68)*S68&gt;$J$2,"↑",IF((H68/10*O68*S68+P68)*S68&lt;-$J$2,"↓","=")))</f>
        <v>↓</v>
      </c>
      <c r="H68" s="131">
        <f>'[4]Output tables 4'!$E$23</f>
        <v>-6.6066256455413299</v>
      </c>
      <c r="J68" s="51">
        <v>1</v>
      </c>
      <c r="L68" s="51">
        <f>IF($J68=1, IF(F68&lt;'Annex-LM'!$N$2,1,0),0)</f>
        <v>0</v>
      </c>
      <c r="M68" s="51">
        <f>IF($J68=1, IF(H68&lt;'Annex-LM'!$N$2,1,0),0)</f>
        <v>1</v>
      </c>
      <c r="N68" s="286"/>
      <c r="O68" s="350">
        <f>'[4]Output tables 4'!$E$43</f>
        <v>0.22844084915588686</v>
      </c>
      <c r="P68" s="299">
        <f>'[4]Output tables 4'!$E$42</f>
        <v>-2.5922317252252053E-2</v>
      </c>
      <c r="Q68" s="351" t="str">
        <f>'[4]Output tables 4'!$E$49</f>
        <v>Bad performance</v>
      </c>
      <c r="R68" s="299"/>
      <c r="S68" s="327">
        <f t="shared" ref="S68:S88" si="5">IF(Q68="Good performance",1,IF(Q68="Bad performance",-1,IF(Q68="Unclear",1,"")))</f>
        <v>-1</v>
      </c>
      <c r="U68" s="51">
        <f>IF(F68&lt;='Annex-LM'!$O$2,1,0)</f>
        <v>0</v>
      </c>
      <c r="V68" s="51">
        <f>IF(H68&lt;='Annex-LM'!$O$2,1,0)</f>
        <v>0</v>
      </c>
    </row>
    <row r="69" spans="1:22" ht="36">
      <c r="A69" s="58">
        <v>3</v>
      </c>
      <c r="B69" s="149" t="str">
        <f>'[4]Output tables 3'!F$4</f>
        <v>Social security paid by employer as a % of total labour costs . Industry and services (excluding public administration) (-)</v>
      </c>
      <c r="C69" s="133" t="str">
        <f>'[4]Narrow list'!$A7</f>
        <v>pol</v>
      </c>
      <c r="D69" s="134" t="s">
        <v>113</v>
      </c>
      <c r="E69" s="135"/>
      <c r="F69" s="133">
        <f>'[4]Output tables 3'!$F$23</f>
        <v>30</v>
      </c>
      <c r="G69" s="134" t="str">
        <f t="shared" si="4"/>
        <v/>
      </c>
      <c r="H69" s="136" t="str">
        <f>'[4]Output tables 4'!$F$23</f>
        <v/>
      </c>
      <c r="J69" s="51"/>
      <c r="L69" s="51">
        <f>IF($J69=1, IF(F69&lt;'Annex-LM'!$N$2,1,0),0)</f>
        <v>0</v>
      </c>
      <c r="M69" s="51">
        <f>IF($J69=1, IF(H69&lt;'Annex-LM'!$N$2,1,0),0)</f>
        <v>0</v>
      </c>
      <c r="N69" s="295"/>
      <c r="O69" s="349">
        <f>'[4]Output tables 4'!$F$43</f>
        <v>0.26763342954311575</v>
      </c>
      <c r="P69" s="297">
        <f>'[4]Output tables 4'!$F$42</f>
        <v>0.1490063691902925</v>
      </c>
      <c r="Q69" s="298" t="str">
        <f>'[4]Output tables 4'!$F$49</f>
        <v>Bad performance</v>
      </c>
      <c r="R69" s="297"/>
      <c r="S69" s="327">
        <f t="shared" si="5"/>
        <v>-1</v>
      </c>
      <c r="U69" s="51">
        <f>IF(F69&lt;='Annex-LM'!$O$2,1,0)</f>
        <v>0</v>
      </c>
      <c r="V69" s="51">
        <f>IF(H69&lt;='Annex-LM'!$O$2,1,0)</f>
        <v>0</v>
      </c>
    </row>
    <row r="70" spans="1:22" ht="24">
      <c r="A70" s="58">
        <v>4</v>
      </c>
      <c r="B70" s="149" t="str">
        <f>'[4]Output tables 3'!G$4</f>
        <v>Undeclared work (national sources-early 2000s ) (-)</v>
      </c>
      <c r="C70" s="133" t="str">
        <f>'[4]Narrow list'!$A8</f>
        <v>perf</v>
      </c>
      <c r="D70" s="134">
        <v>2003</v>
      </c>
      <c r="E70" s="135"/>
      <c r="F70" s="133" t="str">
        <f>'[4]Output tables 3'!$G$23</f>
        <v/>
      </c>
      <c r="G70" s="134" t="str">
        <f t="shared" si="4"/>
        <v/>
      </c>
      <c r="H70" s="136" t="str">
        <f>'[4]Output tables 4'!$G$23</f>
        <v/>
      </c>
      <c r="J70" s="51"/>
      <c r="L70" s="51">
        <f>IF($J70=1, IF(F70&lt;'Annex-LM'!$N$2,1,0),0)</f>
        <v>0</v>
      </c>
      <c r="M70" s="51">
        <f>IF($J70=1, IF(H70&lt;'Annex-LM'!$N$2,1,0),0)</f>
        <v>0</v>
      </c>
      <c r="N70" s="52"/>
      <c r="O70" s="349" t="str">
        <f>'[4]Output tables 4'!$G$43</f>
        <v/>
      </c>
      <c r="P70" s="297" t="str">
        <f>'[4]Output tables 4'!$G$42</f>
        <v>n.a.</v>
      </c>
      <c r="Q70" s="298" t="str">
        <f>'[4]Output tables 4'!$G$49</f>
        <v>Bad performance</v>
      </c>
      <c r="R70" s="297"/>
      <c r="S70" s="327">
        <f t="shared" si="5"/>
        <v>-1</v>
      </c>
      <c r="U70" s="51">
        <f>IF(F70&lt;='Annex-LM'!$O$2,1,0)</f>
        <v>0</v>
      </c>
      <c r="V70" s="51">
        <f>IF(H70&lt;='Annex-LM'!$O$2,1,0)</f>
        <v>0</v>
      </c>
    </row>
    <row r="71" spans="1:22" ht="36">
      <c r="A71" s="58">
        <v>5</v>
      </c>
      <c r="B71" s="149" t="str">
        <f>'[4]Output tables 3'!H$4</f>
        <v>Unemployment rate - 15-64 age group- Pre-primary, primary and lower secondary education - levels 0-2 (ISCED 1997) (%) (-)</v>
      </c>
      <c r="C71" s="133" t="str">
        <f>'[4]Narrow list'!$A9</f>
        <v>perf</v>
      </c>
      <c r="D71" s="134" t="s">
        <v>179</v>
      </c>
      <c r="E71" s="135"/>
      <c r="F71" s="133">
        <f>'[4]Output tables 3'!$H$23</f>
        <v>9.0563196122744074</v>
      </c>
      <c r="G71" s="134" t="str">
        <f t="shared" si="4"/>
        <v>↓</v>
      </c>
      <c r="H71" s="136">
        <f>'[4]Output tables 4'!$H$23</f>
        <v>-10.319103699884923</v>
      </c>
      <c r="J71" s="51"/>
      <c r="L71" s="51">
        <f>IF($J71=1, IF(F71&lt;'Annex-LM'!$N$2,1,0),0)</f>
        <v>0</v>
      </c>
      <c r="M71" s="51">
        <f>IF($J71=1, IF(H71&lt;'Annex-LM'!$N$2,1,0),0)</f>
        <v>0</v>
      </c>
      <c r="N71" s="55"/>
      <c r="O71" s="349">
        <f>'[4]Output tables 4'!$H$43</f>
        <v>0.29745262124642402</v>
      </c>
      <c r="P71" s="297">
        <f>'[4]Output tables 4'!$H$42</f>
        <v>-0.14444444444444432</v>
      </c>
      <c r="Q71" s="298" t="str">
        <f>'[4]Output tables 4'!$H$49</f>
        <v>Bad performance</v>
      </c>
      <c r="R71" s="297"/>
      <c r="S71" s="327">
        <f t="shared" si="5"/>
        <v>-1</v>
      </c>
      <c r="U71" s="51">
        <f>IF(F71&lt;='Annex-LM'!$O$2,1,0)</f>
        <v>0</v>
      </c>
      <c r="V71" s="51">
        <f>IF(H71&lt;='Annex-LM'!$O$2,1,0)</f>
        <v>0</v>
      </c>
    </row>
    <row r="72" spans="1:22" ht="12.75" customHeight="1">
      <c r="A72" s="58">
        <v>6</v>
      </c>
      <c r="B72" s="149" t="str">
        <f>'[4]Output tables 3'!I$4</f>
        <v>Youth unemployment ratio (-)</v>
      </c>
      <c r="C72" s="133" t="str">
        <f>'[4]Narrow list'!$A10</f>
        <v>perf</v>
      </c>
      <c r="D72" s="134" t="s">
        <v>192</v>
      </c>
      <c r="E72" s="135"/>
      <c r="F72" s="133">
        <f>'[4]Output tables 3'!$I$23</f>
        <v>4.6457315129952246</v>
      </c>
      <c r="G72" s="134" t="str">
        <f t="shared" si="4"/>
        <v>↓</v>
      </c>
      <c r="H72" s="136">
        <f>'[4]Output tables 4'!$I$23</f>
        <v>-10.349208983634782</v>
      </c>
      <c r="J72" s="51"/>
      <c r="L72" s="51">
        <f>IF($J72=1, IF(F72&lt;'Annex-LM'!$N$2,1,0),0)</f>
        <v>0</v>
      </c>
      <c r="M72" s="51">
        <f>IF($J72=1, IF(H72&lt;'Annex-LM'!$N$2,1,0),0)</f>
        <v>0</v>
      </c>
      <c r="O72" s="349">
        <f>'[4]Output tables 4'!$I$43</f>
        <v>1.0266485116689912</v>
      </c>
      <c r="P72" s="297">
        <f>'[4]Output tables 4'!$I$42</f>
        <v>-1</v>
      </c>
      <c r="Q72" s="298" t="str">
        <f>'[4]Output tables 4'!$I$49</f>
        <v>Bad performance</v>
      </c>
      <c r="R72" s="297"/>
      <c r="S72" s="327">
        <f t="shared" si="5"/>
        <v>-1</v>
      </c>
      <c r="U72" s="51">
        <f>IF(F72&lt;='Annex-LM'!$O$2,1,0)</f>
        <v>0</v>
      </c>
      <c r="V72" s="51">
        <f>IF(H72&lt;='Annex-LM'!$O$2,1,0)</f>
        <v>0</v>
      </c>
    </row>
    <row r="73" spans="1:22" ht="12.75" customHeight="1">
      <c r="A73" s="58">
        <v>7</v>
      </c>
      <c r="B73" s="149" t="str">
        <f>'[4]Output tables 3'!J$4</f>
        <v>Long-term unemployment rate (-)</v>
      </c>
      <c r="C73" s="133" t="str">
        <f>'[4]Narrow list'!$A11</f>
        <v>pol</v>
      </c>
      <c r="D73" s="134" t="s">
        <v>179</v>
      </c>
      <c r="E73" s="135"/>
      <c r="F73" s="133">
        <f>'[4]Output tables 3'!$J$23</f>
        <v>0.95993328318697102</v>
      </c>
      <c r="G73" s="134" t="str">
        <f t="shared" si="4"/>
        <v>↑</v>
      </c>
      <c r="H73" s="136">
        <f>'[4]Output tables 4'!$J$23</f>
        <v>5.8877279867878469</v>
      </c>
      <c r="J73" s="51"/>
      <c r="L73" s="51">
        <f>IF($J73=1, IF(F73&lt;'Annex-LM'!$N$2,1,0),0)</f>
        <v>0</v>
      </c>
      <c r="M73" s="51">
        <f>IF($J73=1, IF(H73&lt;'Annex-LM'!$N$2,1,0),0)</f>
        <v>0</v>
      </c>
      <c r="O73" s="349">
        <f>'[4]Output tables 4'!$J$43</f>
        <v>0.15805002500858348</v>
      </c>
      <c r="P73" s="297">
        <f>'[4]Output tables 4'!$J$42</f>
        <v>-0.14444444444444443</v>
      </c>
      <c r="Q73" s="298" t="str">
        <f>'[4]Output tables 4'!$J$49</f>
        <v>Bad performance</v>
      </c>
      <c r="R73" s="297"/>
      <c r="S73" s="327">
        <f t="shared" si="5"/>
        <v>-1</v>
      </c>
      <c r="U73" s="51">
        <f>IF(F73&lt;='Annex-LM'!$O$2,1,0)</f>
        <v>0</v>
      </c>
      <c r="V73" s="51">
        <f>IF(H73&lt;='Annex-LM'!$O$2,1,0)</f>
        <v>0</v>
      </c>
    </row>
    <row r="74" spans="1:22" ht="24">
      <c r="A74" s="58">
        <v>8</v>
      </c>
      <c r="B74" s="153" t="str">
        <f>'[4]Output tables 3'!K$4</f>
        <v>Tax rate on average wage earners: Tax wedge on labour cost (single earner) (-)</v>
      </c>
      <c r="C74" s="128" t="str">
        <f>'[4]Narrow list'!$A12</f>
        <v>pol</v>
      </c>
      <c r="D74" s="129" t="s">
        <v>193</v>
      </c>
      <c r="E74" s="130">
        <v>0.25</v>
      </c>
      <c r="F74" s="128">
        <f>'[4]Output tables 3'!$K$23</f>
        <v>24.162138378912029</v>
      </c>
      <c r="G74" s="129" t="str">
        <f t="shared" si="4"/>
        <v>↑</v>
      </c>
      <c r="H74" s="131">
        <f>'[4]Output tables 4'!$K$23</f>
        <v>1.1495432476425445</v>
      </c>
      <c r="J74" s="51">
        <v>1</v>
      </c>
      <c r="L74" s="51">
        <f>IF($J74=1, IF(F74&lt;'Annex-LM'!$N$2,1,0),0)</f>
        <v>0</v>
      </c>
      <c r="M74" s="51">
        <f>IF($J74=1, IF(H74&lt;'Annex-LM'!$N$2,1,0),0)</f>
        <v>0</v>
      </c>
      <c r="O74" s="350">
        <f>'[4]Output tables 4'!$K$43</f>
        <v>0.52330942047833517</v>
      </c>
      <c r="P74" s="299">
        <f>'[4]Output tables 4'!$K$42</f>
        <v>-2.6258461783282491E-2</v>
      </c>
      <c r="Q74" s="351" t="str">
        <f>'[4]Output tables 4'!$K$49</f>
        <v>Bad performance</v>
      </c>
      <c r="R74" s="299"/>
      <c r="S74" s="327">
        <f t="shared" si="5"/>
        <v>-1</v>
      </c>
      <c r="U74" s="51">
        <f>IF(F74&lt;='Annex-LM'!$O$2,1,0)</f>
        <v>0</v>
      </c>
      <c r="V74" s="51">
        <f>IF(H74&lt;='Annex-LM'!$O$2,1,0)</f>
        <v>0</v>
      </c>
    </row>
    <row r="75" spans="1:22" ht="36">
      <c r="A75" s="58">
        <v>9</v>
      </c>
      <c r="B75" s="153" t="str">
        <f>'[4]Output tables 3'!L$4</f>
        <v>Total tax wedge (including employers SSC) Married couple with 2 children, 100% and 67% of AW (OECD) (-)</v>
      </c>
      <c r="C75" s="128" t="str">
        <f>'[4]Narrow list'!$A13</f>
        <v>pol</v>
      </c>
      <c r="D75" s="129" t="s">
        <v>193</v>
      </c>
      <c r="E75" s="130">
        <v>0.25</v>
      </c>
      <c r="F75" s="128">
        <f>'[4]Output tables 3'!$L$23</f>
        <v>27.190610545133346</v>
      </c>
      <c r="G75" s="129" t="str">
        <f t="shared" si="4"/>
        <v>↓</v>
      </c>
      <c r="H75" s="131">
        <f>'[4]Output tables 4'!$L$23</f>
        <v>-5.183944753354071</v>
      </c>
      <c r="J75" s="51">
        <v>1</v>
      </c>
      <c r="L75" s="51">
        <f>IF($J75=1, IF(F75&lt;'Annex-LM'!$N$2,1,0),0)</f>
        <v>0</v>
      </c>
      <c r="M75" s="51">
        <f>IF($J75=1, IF(H75&lt;'Annex-LM'!$N$2,1,0),0)</f>
        <v>1</v>
      </c>
      <c r="O75" s="350">
        <f>'[4]Output tables 4'!$L$43</f>
        <v>0.36840081637410982</v>
      </c>
      <c r="P75" s="299">
        <f>'[4]Output tables 4'!$L$42</f>
        <v>-6.2137805060249504E-2</v>
      </c>
      <c r="Q75" s="351" t="str">
        <f>'[4]Output tables 4'!$L$49</f>
        <v>Bad performance</v>
      </c>
      <c r="R75" s="299"/>
      <c r="S75" s="327">
        <f t="shared" si="5"/>
        <v>-1</v>
      </c>
      <c r="U75" s="51">
        <f>IF(F75&lt;='Annex-LM'!$O$2,1,0)</f>
        <v>0</v>
      </c>
      <c r="V75" s="51">
        <f>IF(H75&lt;='Annex-LM'!$O$2,1,0)</f>
        <v>0</v>
      </c>
    </row>
    <row r="76" spans="1:22" ht="12.75" hidden="1" customHeight="1" outlineLevel="1">
      <c r="A76" s="58">
        <v>10</v>
      </c>
      <c r="B76" s="149" t="str">
        <f>'[4]Output tables 3'!M$4</f>
        <v>Indicator</v>
      </c>
      <c r="C76" s="133" t="str">
        <f>'[4]Narrow list'!$A14</f>
        <v>pol</v>
      </c>
      <c r="D76" s="134"/>
      <c r="E76" s="135"/>
      <c r="F76" s="133" t="str">
        <f>'[4]Output tables 3'!$M$23</f>
        <v/>
      </c>
      <c r="G76" s="134" t="str">
        <f t="shared" si="4"/>
        <v/>
      </c>
      <c r="H76" s="136" t="str">
        <f>'[4]Output tables 4'!$M$23</f>
        <v/>
      </c>
      <c r="J76" s="51"/>
      <c r="L76" s="51">
        <f>IF($J76=1, IF(F76&lt;'Annex-LM'!$N$2,1,0),0)</f>
        <v>0</v>
      </c>
      <c r="M76" s="51">
        <f>IF($J76=1, IF(H76&lt;'Annex-LM'!$N$2,1,0),0)</f>
        <v>0</v>
      </c>
      <c r="O76" s="349" t="str">
        <f>'[4]Output tables 4'!$M$43</f>
        <v/>
      </c>
      <c r="P76" s="297" t="str">
        <f>'[4]Output tables 4'!$M$42</f>
        <v>n.a.</v>
      </c>
      <c r="Q76" s="298" t="str">
        <f>'[4]Output tables 4'!$M$49</f>
        <v>Bad performance</v>
      </c>
      <c r="R76" s="297"/>
      <c r="S76" s="327">
        <f t="shared" si="5"/>
        <v>-1</v>
      </c>
      <c r="U76" s="51">
        <f>IF(F76&lt;='Annex-LM'!$O$2,1,0)</f>
        <v>0</v>
      </c>
      <c r="V76" s="51">
        <f>IF(H76&lt;='Annex-LM'!$O$2,1,0)</f>
        <v>0</v>
      </c>
    </row>
    <row r="77" spans="1:22" ht="12.75" hidden="1" customHeight="1" outlineLevel="1">
      <c r="A77" s="58">
        <v>11</v>
      </c>
      <c r="B77" s="149" t="str">
        <f>'[4]Output tables 3'!N$4</f>
        <v>Indicator</v>
      </c>
      <c r="C77" s="133" t="str">
        <f>'[4]Narrow list'!$A15</f>
        <v>pol</v>
      </c>
      <c r="D77" s="134"/>
      <c r="E77" s="135"/>
      <c r="F77" s="133" t="str">
        <f>'[4]Output tables 3'!$N$23</f>
        <v/>
      </c>
      <c r="G77" s="134" t="str">
        <f t="shared" si="4"/>
        <v/>
      </c>
      <c r="H77" s="136" t="str">
        <f>'[4]Output tables 4'!$N$23</f>
        <v/>
      </c>
      <c r="J77" s="51"/>
      <c r="L77" s="51">
        <f>IF($J77=1, IF(F77&lt;'Annex-LM'!$N$2,1,0),0)</f>
        <v>0</v>
      </c>
      <c r="M77" s="51">
        <f>IF($J77=1, IF(H77&lt;'Annex-LM'!$N$2,1,0),0)</f>
        <v>0</v>
      </c>
      <c r="O77" s="349" t="str">
        <f>'[4]Output tables 4'!$N$43</f>
        <v/>
      </c>
      <c r="P77" s="297" t="str">
        <f>'[4]Output tables 4'!$N$42</f>
        <v>n.a.</v>
      </c>
      <c r="Q77" s="298" t="str">
        <f>'[4]Output tables 4'!$N$49</f>
        <v>Bad performance</v>
      </c>
      <c r="R77" s="297"/>
      <c r="S77" s="327">
        <f t="shared" si="5"/>
        <v>-1</v>
      </c>
      <c r="U77" s="51">
        <f>IF(F77&lt;='Annex-LM'!$O$2,1,0)</f>
        <v>0</v>
      </c>
      <c r="V77" s="51">
        <f>IF(H77&lt;='Annex-LM'!$O$2,1,0)</f>
        <v>0</v>
      </c>
    </row>
    <row r="78" spans="1:22" ht="12.75" hidden="1" customHeight="1" outlineLevel="1">
      <c r="A78" s="58">
        <v>12</v>
      </c>
      <c r="B78" s="149" t="str">
        <f>'[4]Output tables 3'!O$4</f>
        <v>Indicator</v>
      </c>
      <c r="C78" s="133" t="str">
        <f>'[4]Narrow list'!$A16</f>
        <v>perf</v>
      </c>
      <c r="D78" s="134"/>
      <c r="E78" s="135"/>
      <c r="F78" s="133" t="str">
        <f>'[4]Output tables 3'!$O$23</f>
        <v/>
      </c>
      <c r="G78" s="134" t="str">
        <f t="shared" si="4"/>
        <v/>
      </c>
      <c r="H78" s="136" t="str">
        <f>'[4]Output tables 4'!$O$23</f>
        <v/>
      </c>
      <c r="J78" s="51"/>
      <c r="L78" s="51">
        <f>IF($J78=1, IF(F78&lt;'Annex-LM'!$N$2,1,0),0)</f>
        <v>0</v>
      </c>
      <c r="M78" s="51">
        <f>IF($J78=1, IF(H78&lt;'Annex-LM'!$N$2,1,0),0)</f>
        <v>0</v>
      </c>
      <c r="O78" s="349" t="str">
        <f>'[4]Output tables 4'!$O$43</f>
        <v/>
      </c>
      <c r="P78" s="297" t="str">
        <f>'[4]Output tables 4'!$O$42</f>
        <v>n.a.</v>
      </c>
      <c r="Q78" s="298" t="str">
        <f>'[4]Output tables 4'!$O$49</f>
        <v>Bad performance</v>
      </c>
      <c r="R78" s="297"/>
      <c r="S78" s="327">
        <f t="shared" si="5"/>
        <v>-1</v>
      </c>
      <c r="U78" s="51">
        <f>IF(F78&lt;='Annex-LM'!$O$2,1,0)</f>
        <v>0</v>
      </c>
      <c r="V78" s="51">
        <f>IF(H78&lt;='Annex-LM'!$O$2,1,0)</f>
        <v>0</v>
      </c>
    </row>
    <row r="79" spans="1:22" ht="12.75" hidden="1" customHeight="1" outlineLevel="1">
      <c r="A79" s="58">
        <v>13</v>
      </c>
      <c r="B79" s="149" t="str">
        <f>'[4]Output tables 3'!P$4</f>
        <v>Indicator</v>
      </c>
      <c r="C79" s="133" t="str">
        <f>'[4]Narrow list'!$A17</f>
        <v>perf</v>
      </c>
      <c r="D79" s="134"/>
      <c r="E79" s="135"/>
      <c r="F79" s="133" t="str">
        <f>'[4]Output tables 3'!$P$23</f>
        <v/>
      </c>
      <c r="G79" s="134" t="str">
        <f t="shared" si="4"/>
        <v/>
      </c>
      <c r="H79" s="136" t="str">
        <f>'[4]Output tables 4'!$P$23</f>
        <v/>
      </c>
      <c r="J79" s="51"/>
      <c r="L79" s="51">
        <f>IF($J79=1, IF(F79&lt;'Annex-LM'!$N$2,1,0),0)</f>
        <v>0</v>
      </c>
      <c r="M79" s="51">
        <f>IF($J79=1, IF(H79&lt;'Annex-LM'!$N$2,1,0),0)</f>
        <v>0</v>
      </c>
      <c r="O79" s="349" t="str">
        <f>'[4]Output tables 4'!$P$43</f>
        <v/>
      </c>
      <c r="P79" s="297" t="str">
        <f>'[4]Output tables 4'!$P$42</f>
        <v>n.a.</v>
      </c>
      <c r="Q79" s="298" t="str">
        <f>'[4]Output tables 4'!$P$49</f>
        <v>Bad performance</v>
      </c>
      <c r="R79" s="297"/>
      <c r="S79" s="327">
        <f t="shared" si="5"/>
        <v>-1</v>
      </c>
      <c r="U79" s="51">
        <f>IF(F79&lt;='Annex-LM'!$O$2,1,0)</f>
        <v>0</v>
      </c>
      <c r="V79" s="51">
        <f>IF(H79&lt;='Annex-LM'!$O$2,1,0)</f>
        <v>0</v>
      </c>
    </row>
    <row r="80" spans="1:22" ht="12.75" hidden="1" customHeight="1" outlineLevel="1">
      <c r="A80" s="58">
        <v>14</v>
      </c>
      <c r="B80" s="149" t="str">
        <f>'[4]Output tables 3'!Q$4</f>
        <v>Indicator</v>
      </c>
      <c r="C80" s="133" t="str">
        <f>'[4]Narrow list'!$A18</f>
        <v>perf</v>
      </c>
      <c r="D80" s="134"/>
      <c r="E80" s="135"/>
      <c r="F80" s="133" t="str">
        <f>'[4]Output tables 3'!$Q$23</f>
        <v/>
      </c>
      <c r="G80" s="134" t="str">
        <f t="shared" si="4"/>
        <v/>
      </c>
      <c r="H80" s="136" t="str">
        <f>'[4]Output tables 4'!$Q$23</f>
        <v/>
      </c>
      <c r="J80" s="51"/>
      <c r="L80" s="51">
        <f>IF($J80=1, IF(F80&lt;'Annex-LM'!$N$2,1,0),0)</f>
        <v>0</v>
      </c>
      <c r="M80" s="51">
        <f>IF($J80=1, IF(H80&lt;'Annex-LM'!$N$2,1,0),0)</f>
        <v>0</v>
      </c>
      <c r="O80" s="349" t="str">
        <f>'[4]Output tables 4'!$Q$43</f>
        <v/>
      </c>
      <c r="P80" s="297" t="str">
        <f>'[4]Output tables 4'!$Q$42</f>
        <v>n.a.</v>
      </c>
      <c r="Q80" s="298" t="str">
        <f>'[4]Output tables 4'!$Q$49</f>
        <v>Good performance</v>
      </c>
      <c r="R80" s="297"/>
      <c r="S80" s="327">
        <f t="shared" si="5"/>
        <v>1</v>
      </c>
      <c r="U80" s="51">
        <f>IF(F80&lt;='Annex-LM'!$O$2,1,0)</f>
        <v>0</v>
      </c>
      <c r="V80" s="51">
        <f>IF(H80&lt;='Annex-LM'!$O$2,1,0)</f>
        <v>0</v>
      </c>
    </row>
    <row r="81" spans="1:235" ht="12.75" hidden="1" customHeight="1" outlineLevel="1">
      <c r="A81" s="58">
        <v>15</v>
      </c>
      <c r="B81" s="149" t="str">
        <f>'[4]Output tables 3'!R$4</f>
        <v>Indicator</v>
      </c>
      <c r="C81" s="133" t="str">
        <f>'[4]Narrow list'!$A19</f>
        <v>perf</v>
      </c>
      <c r="D81" s="134"/>
      <c r="E81" s="135"/>
      <c r="F81" s="133" t="str">
        <f>'[4]Output tables 3'!$R$23</f>
        <v/>
      </c>
      <c r="G81" s="134" t="str">
        <f t="shared" si="4"/>
        <v/>
      </c>
      <c r="H81" s="136" t="str">
        <f>'[4]Output tables 4'!$R$23</f>
        <v/>
      </c>
      <c r="J81" s="51"/>
      <c r="L81" s="51">
        <f>IF($J81=1, IF(F81&lt;'Annex-LM'!$N$2,1,0),0)</f>
        <v>0</v>
      </c>
      <c r="M81" s="51">
        <f>IF($J81=1, IF(H81&lt;'Annex-LM'!$N$2,1,0),0)</f>
        <v>0</v>
      </c>
      <c r="O81" s="349" t="str">
        <f>'[4]Output tables 4'!$R$43</f>
        <v/>
      </c>
      <c r="P81" s="297" t="str">
        <f>'[4]Output tables 4'!$R$42</f>
        <v>n.a.</v>
      </c>
      <c r="Q81" s="298" t="str">
        <f>'[4]Output tables 4'!$R$49</f>
        <v>Bad performance</v>
      </c>
      <c r="R81" s="297"/>
      <c r="S81" s="327">
        <f t="shared" si="5"/>
        <v>-1</v>
      </c>
      <c r="U81" s="51">
        <f>IF(F81&lt;='Annex-LM'!$O$2,1,0)</f>
        <v>0</v>
      </c>
      <c r="V81" s="51">
        <f>IF(H81&lt;='Annex-LM'!$O$2,1,0)</f>
        <v>0</v>
      </c>
    </row>
    <row r="82" spans="1:235" ht="12.75" hidden="1" customHeight="1" outlineLevel="1">
      <c r="A82" s="58">
        <v>16</v>
      </c>
      <c r="B82" s="149" t="str">
        <f>'[4]Output tables 3'!S$4</f>
        <v>Indicator</v>
      </c>
      <c r="C82" s="133" t="str">
        <f>'[4]Narrow list'!$A20</f>
        <v>pol</v>
      </c>
      <c r="D82" s="134"/>
      <c r="E82" s="135"/>
      <c r="F82" s="133" t="str">
        <f>'[4]Output tables 3'!$S$23</f>
        <v/>
      </c>
      <c r="G82" s="134" t="str">
        <f t="shared" si="4"/>
        <v/>
      </c>
      <c r="H82" s="136" t="str">
        <f>'[4]Output tables 4'!$S$23</f>
        <v/>
      </c>
      <c r="J82" s="51"/>
      <c r="L82" s="51">
        <f>IF($J82=1, IF(F82&lt;'Annex-LM'!$N$2,1,0),0)</f>
        <v>0</v>
      </c>
      <c r="M82" s="51">
        <f>IF($J82=1, IF(H82&lt;'Annex-LM'!$N$2,1,0),0)</f>
        <v>0</v>
      </c>
      <c r="O82" s="349" t="str">
        <f>'[4]Output tables 4'!$S$43</f>
        <v/>
      </c>
      <c r="P82" s="297" t="str">
        <f>'[4]Output tables 4'!$S$42</f>
        <v>n.a.</v>
      </c>
      <c r="Q82" s="298" t="str">
        <f>'[4]Output tables 4'!$S$49</f>
        <v>Bad performance</v>
      </c>
      <c r="R82" s="297"/>
      <c r="S82" s="327">
        <f t="shared" si="5"/>
        <v>-1</v>
      </c>
      <c r="U82" s="51">
        <f>IF(F82&lt;='Annex-LM'!$O$2,1,0)</f>
        <v>0</v>
      </c>
      <c r="V82" s="51">
        <f>IF(H82&lt;='Annex-LM'!$O$2,1,0)</f>
        <v>0</v>
      </c>
    </row>
    <row r="83" spans="1:235" ht="12.75" hidden="1" customHeight="1" outlineLevel="1">
      <c r="A83" s="58">
        <v>17</v>
      </c>
      <c r="B83" s="149" t="str">
        <f>'[4]Output tables 3'!T$4</f>
        <v>Indicator</v>
      </c>
      <c r="C83" s="133" t="str">
        <f>'[4]Narrow list'!$A21</f>
        <v>pol</v>
      </c>
      <c r="D83" s="134"/>
      <c r="E83" s="135"/>
      <c r="F83" s="133" t="str">
        <f>'[4]Output tables 3'!$T$23</f>
        <v/>
      </c>
      <c r="G83" s="134" t="str">
        <f t="shared" si="4"/>
        <v/>
      </c>
      <c r="H83" s="136" t="str">
        <f>'[4]Output tables 4'!$T$23</f>
        <v/>
      </c>
      <c r="J83" s="51"/>
      <c r="L83" s="51">
        <f>IF($J83=1, IF(F83&lt;'Annex-LM'!$N$2,1,0),0)</f>
        <v>0</v>
      </c>
      <c r="M83" s="51">
        <f>IF($J83=1, IF(H83&lt;'Annex-LM'!$N$2,1,0),0)</f>
        <v>0</v>
      </c>
      <c r="O83" s="349" t="str">
        <f>'[4]Output tables 4'!$T$43</f>
        <v/>
      </c>
      <c r="P83" s="297" t="str">
        <f>'[4]Output tables 4'!$T$42</f>
        <v>n.a.</v>
      </c>
      <c r="Q83" s="298" t="str">
        <f>'[4]Output tables 4'!$T$49</f>
        <v>Bad performance</v>
      </c>
      <c r="R83" s="297"/>
      <c r="S83" s="327">
        <f t="shared" si="5"/>
        <v>-1</v>
      </c>
      <c r="U83" s="51">
        <f>IF(F83&lt;='Annex-LM'!$O$2,1,0)</f>
        <v>0</v>
      </c>
      <c r="V83" s="51">
        <f>IF(H83&lt;='Annex-LM'!$O$2,1,0)</f>
        <v>0</v>
      </c>
    </row>
    <row r="84" spans="1:235" ht="12.75" hidden="1" customHeight="1" outlineLevel="1">
      <c r="A84" s="58">
        <v>18</v>
      </c>
      <c r="B84" s="149" t="str">
        <f>'[4]Output tables 3'!U$4</f>
        <v>Indicator</v>
      </c>
      <c r="C84" s="133" t="str">
        <f>'[4]Narrow list'!$A22</f>
        <v>pol</v>
      </c>
      <c r="D84" s="134"/>
      <c r="E84" s="135"/>
      <c r="F84" s="133" t="str">
        <f>'[4]Output tables 3'!$U$23</f>
        <v/>
      </c>
      <c r="G84" s="134" t="str">
        <f t="shared" si="4"/>
        <v/>
      </c>
      <c r="H84" s="136" t="str">
        <f>'[4]Output tables 4'!$U$23</f>
        <v/>
      </c>
      <c r="J84" s="51"/>
      <c r="L84" s="51">
        <f>IF($J84=1, IF(F84&lt;'Annex-LM'!$N$2,1,0),0)</f>
        <v>0</v>
      </c>
      <c r="M84" s="51">
        <f>IF($J84=1, IF(H84&lt;'Annex-LM'!$N$2,1,0),0)</f>
        <v>0</v>
      </c>
      <c r="O84" s="349" t="str">
        <f>'[4]Output tables 4'!$U$43</f>
        <v/>
      </c>
      <c r="P84" s="297" t="str">
        <f>'[4]Output tables 4'!$U$42</f>
        <v>n.a.</v>
      </c>
      <c r="Q84" s="298" t="str">
        <f>'[4]Output tables 4'!$U$49</f>
        <v>Bad performance</v>
      </c>
      <c r="R84" s="297"/>
      <c r="S84" s="327">
        <f t="shared" si="5"/>
        <v>-1</v>
      </c>
      <c r="U84" s="51">
        <f>IF(F84&lt;='Annex-LM'!$O$2,1,0)</f>
        <v>0</v>
      </c>
      <c r="V84" s="51">
        <f>IF(H84&lt;='Annex-LM'!$O$2,1,0)</f>
        <v>0</v>
      </c>
    </row>
    <row r="85" spans="1:235" ht="12.75" hidden="1" customHeight="1" outlineLevel="1">
      <c r="A85" s="58">
        <v>19</v>
      </c>
      <c r="B85" s="149" t="str">
        <f>'[4]Output tables 3'!V$4</f>
        <v>Indicator</v>
      </c>
      <c r="C85" s="133" t="str">
        <f>'[4]Narrow list'!$A23</f>
        <v>pol</v>
      </c>
      <c r="D85" s="134"/>
      <c r="E85" s="135"/>
      <c r="F85" s="133" t="str">
        <f>'[4]Output tables 3'!$V$23</f>
        <v/>
      </c>
      <c r="G85" s="134" t="str">
        <f t="shared" si="4"/>
        <v/>
      </c>
      <c r="H85" s="136" t="str">
        <f>'[4]Output tables 4'!$V$23</f>
        <v/>
      </c>
      <c r="J85" s="51"/>
      <c r="L85" s="51">
        <f>IF($J85=1, IF(F85&lt;'Annex-LM'!$N$2,1,0),0)</f>
        <v>0</v>
      </c>
      <c r="M85" s="51">
        <f>IF($J85=1, IF(H85&lt;'Annex-LM'!$N$2,1,0),0)</f>
        <v>0</v>
      </c>
      <c r="O85" s="349" t="str">
        <f>'[4]Output tables 4'!$V$43</f>
        <v/>
      </c>
      <c r="P85" s="297" t="str">
        <f>'[4]Output tables 4'!$V$42</f>
        <v>n.a.</v>
      </c>
      <c r="Q85" s="298" t="str">
        <f>'[4]Output tables 4'!$V$49</f>
        <v>Bad performance</v>
      </c>
      <c r="R85" s="297"/>
      <c r="S85" s="327">
        <f t="shared" si="5"/>
        <v>-1</v>
      </c>
      <c r="U85" s="51">
        <f>IF(F85&lt;='Annex-LM'!$O$2,1,0)</f>
        <v>0</v>
      </c>
      <c r="V85" s="51">
        <f>IF(H85&lt;='Annex-LM'!$O$2,1,0)</f>
        <v>0</v>
      </c>
    </row>
    <row r="86" spans="1:235" ht="12.75" hidden="1" customHeight="1" outlineLevel="1">
      <c r="A86" s="58">
        <v>20</v>
      </c>
      <c r="B86" s="149" t="str">
        <f>'[4]Output tables 3'!W$4</f>
        <v>Indicator</v>
      </c>
      <c r="C86" s="133" t="str">
        <f>'[4]Narrow list'!$A24</f>
        <v>pol</v>
      </c>
      <c r="D86" s="134"/>
      <c r="E86" s="135"/>
      <c r="F86" s="133" t="str">
        <f>'[4]Output tables 3'!$W$23</f>
        <v/>
      </c>
      <c r="G86" s="134" t="str">
        <f t="shared" si="4"/>
        <v/>
      </c>
      <c r="H86" s="136" t="str">
        <f>'[4]Output tables 4'!$W$23</f>
        <v/>
      </c>
      <c r="J86" s="51"/>
      <c r="L86" s="51">
        <f>IF($J86=1, IF(F86&lt;'Annex-LM'!$N$2,1,0),0)</f>
        <v>0</v>
      </c>
      <c r="M86" s="51">
        <f>IF($J86=1, IF(H86&lt;'Annex-LM'!$N$2,1,0),0)</f>
        <v>0</v>
      </c>
      <c r="O86" s="349" t="str">
        <f>'[4]Output tables 4'!$W$43</f>
        <v/>
      </c>
      <c r="P86" s="297" t="str">
        <f>'[4]Output tables 4'!$W$42</f>
        <v>n.a.</v>
      </c>
      <c r="Q86" s="298" t="str">
        <f>'[4]Output tables 4'!$W$49</f>
        <v>Bad performance</v>
      </c>
      <c r="R86" s="297"/>
      <c r="S86" s="327">
        <f t="shared" si="5"/>
        <v>-1</v>
      </c>
      <c r="U86" s="51">
        <f>IF(F86&lt;='Annex-LM'!$O$2,1,0)</f>
        <v>0</v>
      </c>
      <c r="V86" s="51">
        <f>IF(H86&lt;='Annex-LM'!$O$2,1,0)</f>
        <v>0</v>
      </c>
    </row>
    <row r="87" spans="1:235" ht="12.75" hidden="1" customHeight="1" outlineLevel="1">
      <c r="A87" s="58">
        <v>21</v>
      </c>
      <c r="B87" s="149" t="str">
        <f>'[4]Output tables 3'!X$4</f>
        <v>Indicator</v>
      </c>
      <c r="C87" s="133" t="str">
        <f>'[4]Narrow list'!$A25</f>
        <v>pol</v>
      </c>
      <c r="D87" s="134"/>
      <c r="E87" s="135"/>
      <c r="F87" s="133" t="str">
        <f>'[4]Output tables 3'!$X$23</f>
        <v/>
      </c>
      <c r="G87" s="134" t="str">
        <f t="shared" si="4"/>
        <v/>
      </c>
      <c r="H87" s="136" t="str">
        <f>'[4]Output tables 4'!$X$23</f>
        <v/>
      </c>
      <c r="J87" s="51"/>
      <c r="L87" s="51">
        <f>IF($J87=1, IF(F87&lt;'Annex-LM'!$N$2,1,0),0)</f>
        <v>0</v>
      </c>
      <c r="M87" s="51">
        <f>IF($J87=1, IF(H87&lt;'Annex-LM'!$N$2,1,0),0)</f>
        <v>0</v>
      </c>
      <c r="O87" s="349" t="str">
        <f>'[4]Output tables 4'!$X$43</f>
        <v/>
      </c>
      <c r="P87" s="297" t="str">
        <f>'[4]Output tables 4'!$X$42</f>
        <v>n.a.</v>
      </c>
      <c r="Q87" s="298" t="str">
        <f>'[4]Output tables 4'!$X$49</f>
        <v>Good performance</v>
      </c>
      <c r="R87" s="297"/>
      <c r="S87" s="327">
        <f t="shared" si="5"/>
        <v>1</v>
      </c>
      <c r="U87" s="51">
        <f>IF(F87&lt;='Annex-LM'!$O$2,1,0)</f>
        <v>0</v>
      </c>
      <c r="V87" s="51">
        <f>IF(H87&lt;='Annex-LM'!$O$2,1,0)</f>
        <v>0</v>
      </c>
    </row>
    <row r="88" spans="1:235" ht="12.75" hidden="1" customHeight="1" outlineLevel="1" thickBot="1">
      <c r="A88" s="58">
        <v>22</v>
      </c>
      <c r="B88" s="149" t="str">
        <f>'[4]Output tables 3'!Y$4</f>
        <v>Indicator</v>
      </c>
      <c r="C88" s="157" t="str">
        <f>'[4]Narrow list'!$A26</f>
        <v>pol</v>
      </c>
      <c r="D88" s="158"/>
      <c r="E88" s="159"/>
      <c r="F88" s="157" t="str">
        <f>'[4]Output tables 3'!$Y$23</f>
        <v/>
      </c>
      <c r="G88" s="158" t="str">
        <f t="shared" si="4"/>
        <v/>
      </c>
      <c r="H88" s="160" t="str">
        <f>'[4]Output tables 4'!$Y$23</f>
        <v/>
      </c>
      <c r="J88" s="51"/>
      <c r="L88" s="51">
        <f>IF($J88=1, IF(F88&lt;'Annex-LM'!$N$2,1,0),0)</f>
        <v>0</v>
      </c>
      <c r="M88" s="51">
        <f>IF($J88=1, IF(H88&lt;'Annex-LM'!$N$2,1,0),0)</f>
        <v>0</v>
      </c>
      <c r="O88" s="352" t="str">
        <f>'[4]Output tables 4'!$Y$43</f>
        <v/>
      </c>
      <c r="P88" s="339" t="str">
        <f>'[4]Output tables 4'!$Y$42</f>
        <v>n.a.</v>
      </c>
      <c r="Q88" s="353" t="str">
        <f>'[4]Output tables 4'!$Y$49</f>
        <v>Good performance</v>
      </c>
      <c r="R88" s="339"/>
      <c r="S88" s="328">
        <f t="shared" si="5"/>
        <v>1</v>
      </c>
      <c r="U88" s="51">
        <f>IF(F88&lt;='Annex-LM'!$O$2,1,0)</f>
        <v>0</v>
      </c>
      <c r="V88" s="51">
        <f>IF(H88&lt;='Annex-LM'!$O$2,1,0)</f>
        <v>0</v>
      </c>
    </row>
    <row r="89" spans="1:235" ht="12.75" customHeight="1" collapsed="1" thickBot="1">
      <c r="A89" s="58"/>
      <c r="B89" s="96"/>
      <c r="C89" s="106"/>
      <c r="D89" s="106"/>
      <c r="E89" s="107"/>
      <c r="F89" s="106"/>
      <c r="G89" s="106" t="str">
        <f t="shared" si="4"/>
        <v/>
      </c>
      <c r="H89" s="106"/>
      <c r="J89" s="51"/>
      <c r="L89" s="51"/>
      <c r="M89" s="51"/>
      <c r="O89" s="297"/>
      <c r="P89" s="297"/>
      <c r="Q89" s="298"/>
      <c r="R89" s="297"/>
      <c r="S89" s="272" t="str">
        <f>IF(Q89="Good performance",1,IF(Q89="Bad performance",-1,IF(Q89="Unclear",1,"")))</f>
        <v/>
      </c>
      <c r="U89" s="51">
        <f>IF(F89&lt;='Annex-LM'!$O$2,1,0)</f>
        <v>0</v>
      </c>
      <c r="V89" s="51">
        <f>IF(H89&lt;='Annex-LM'!$O$2,1,0)</f>
        <v>0</v>
      </c>
    </row>
    <row r="90" spans="1:235" s="30" customFormat="1" ht="30.75" thickBot="1">
      <c r="A90" s="28"/>
      <c r="B90" s="230" t="s">
        <v>76</v>
      </c>
      <c r="C90" s="231"/>
      <c r="D90" s="231"/>
      <c r="E90" s="232"/>
      <c r="F90" s="233">
        <f>'[4]Output tables 3'!Z$23</f>
        <v>26.998150288246904</v>
      </c>
      <c r="G90" s="233"/>
      <c r="H90" s="234">
        <f>'[4]Output tables 4'!Z$23</f>
        <v>-5</v>
      </c>
      <c r="I90" s="28"/>
      <c r="J90" s="286"/>
      <c r="K90" s="51"/>
      <c r="L90" s="287">
        <f>SUM(L67:L88)</f>
        <v>0</v>
      </c>
      <c r="M90" s="288">
        <f>SUM(M67:M88)</f>
        <v>3</v>
      </c>
      <c r="N90" s="52"/>
      <c r="O90" s="354"/>
      <c r="P90" s="354"/>
      <c r="Q90" s="355"/>
      <c r="R90" s="354"/>
      <c r="S90" s="272"/>
      <c r="U90" s="287">
        <f>SUM(U67:U88)</f>
        <v>0</v>
      </c>
      <c r="V90" s="288">
        <f>SUM(V67:V88)</f>
        <v>0</v>
      </c>
    </row>
    <row r="91" spans="1:235" s="30" customFormat="1" ht="12.75" customHeight="1">
      <c r="A91" s="28"/>
      <c r="B91" s="206"/>
      <c r="C91" s="506"/>
      <c r="D91" s="506"/>
      <c r="E91" s="506"/>
      <c r="F91" s="506"/>
      <c r="G91" s="506"/>
      <c r="H91" s="506"/>
      <c r="I91" s="28"/>
      <c r="J91" s="53">
        <f>SUM(J67:J88)</f>
        <v>4</v>
      </c>
      <c r="K91" s="51"/>
      <c r="L91" s="51"/>
      <c r="M91" s="289"/>
      <c r="N91" s="52"/>
      <c r="O91" s="295"/>
      <c r="P91" s="52"/>
      <c r="Q91" s="342"/>
      <c r="R91" s="366"/>
      <c r="S91" s="366"/>
      <c r="U91" s="51"/>
      <c r="V91" s="289"/>
    </row>
    <row r="92" spans="1:235" s="63" customFormat="1">
      <c r="A92" s="30"/>
      <c r="B92" s="97"/>
      <c r="C92" s="101"/>
      <c r="D92" s="101"/>
      <c r="E92" s="102"/>
      <c r="F92" s="101"/>
      <c r="G92" s="101"/>
      <c r="H92" s="101"/>
      <c r="I92" s="30"/>
      <c r="J92" s="52"/>
      <c r="K92" s="280"/>
      <c r="L92" s="52"/>
      <c r="M92" s="53"/>
      <c r="N92" s="292"/>
      <c r="O92" s="366"/>
      <c r="P92" s="366"/>
      <c r="Q92" s="367"/>
      <c r="R92" s="366"/>
      <c r="S92" s="366"/>
      <c r="T92" s="30"/>
      <c r="U92" s="52"/>
      <c r="V92" s="53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</row>
    <row r="93" spans="1:235" s="63" customFormat="1" ht="15.75" thickBot="1">
      <c r="A93" s="30"/>
      <c r="B93" s="507" t="str">
        <f>[5]Parameters!$C$3</f>
        <v xml:space="preserve">Job protection and labour market segmentation/dualisation </v>
      </c>
      <c r="C93" s="507"/>
      <c r="D93" s="507"/>
      <c r="E93" s="507"/>
      <c r="F93" s="507"/>
      <c r="G93" s="507"/>
      <c r="H93" s="507"/>
      <c r="I93" s="30"/>
      <c r="J93" s="52"/>
      <c r="K93" s="280"/>
      <c r="L93" s="52"/>
      <c r="M93" s="53"/>
      <c r="N93" s="292"/>
      <c r="O93" s="366"/>
      <c r="P93" s="366"/>
      <c r="Q93" s="367"/>
      <c r="R93" s="366"/>
      <c r="S93" s="366"/>
      <c r="T93" s="30"/>
      <c r="U93" s="52"/>
      <c r="V93" s="53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</row>
    <row r="94" spans="1:235" s="63" customFormat="1" ht="13.5" thickBot="1">
      <c r="A94" s="30"/>
      <c r="B94" s="220"/>
      <c r="C94" s="490" t="s">
        <v>102</v>
      </c>
      <c r="D94" s="491"/>
      <c r="E94" s="492"/>
      <c r="F94" s="490" t="s">
        <v>103</v>
      </c>
      <c r="G94" s="491"/>
      <c r="H94" s="492"/>
      <c r="I94" s="30"/>
      <c r="J94" s="43"/>
      <c r="K94" s="280"/>
      <c r="L94" s="52"/>
      <c r="M94" s="52"/>
      <c r="N94" s="292"/>
      <c r="O94" s="366"/>
      <c r="P94" s="366"/>
      <c r="Q94" s="367"/>
      <c r="R94" s="366"/>
      <c r="S94" s="366"/>
      <c r="T94" s="30"/>
      <c r="U94" s="52"/>
      <c r="V94" s="52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</row>
    <row r="95" spans="1:235" ht="27" customHeight="1" thickBot="1">
      <c r="A95" s="58"/>
      <c r="B95" s="221"/>
      <c r="C95" s="493" t="s">
        <v>104</v>
      </c>
      <c r="D95" s="493" t="s">
        <v>105</v>
      </c>
      <c r="E95" s="495" t="s">
        <v>150</v>
      </c>
      <c r="F95" s="497" t="str">
        <f xml:space="preserve"> "Level relative to "&amp; '[5]Output tables 1'!$E$3</f>
        <v>Level relative to EU15</v>
      </c>
      <c r="G95" s="488" t="s">
        <v>33</v>
      </c>
      <c r="H95" s="489"/>
      <c r="J95" s="293"/>
      <c r="L95" s="282" t="s">
        <v>83</v>
      </c>
      <c r="M95" s="53"/>
      <c r="N95" s="294"/>
      <c r="O95" s="52"/>
      <c r="P95" s="294"/>
      <c r="Q95" s="342"/>
      <c r="U95" s="282" t="s">
        <v>83</v>
      </c>
      <c r="V95" s="53"/>
    </row>
    <row r="96" spans="1:235" ht="27" customHeight="1" thickBot="1">
      <c r="A96" s="58"/>
      <c r="B96" s="222"/>
      <c r="C96" s="494"/>
      <c r="D96" s="494"/>
      <c r="E96" s="496"/>
      <c r="F96" s="498"/>
      <c r="G96" s="150" t="s">
        <v>106</v>
      </c>
      <c r="H96" s="415" t="str">
        <f>"Relative " &amp;'[5]Output tables 1'!$E$3</f>
        <v>Relative EU15</v>
      </c>
      <c r="J96" s="147" t="s">
        <v>84</v>
      </c>
      <c r="L96" s="284" t="s">
        <v>38</v>
      </c>
      <c r="M96" s="285" t="s">
        <v>1</v>
      </c>
      <c r="N96" s="294"/>
      <c r="O96" s="52"/>
      <c r="P96" s="294"/>
      <c r="Q96" s="342"/>
      <c r="U96" s="284" t="s">
        <v>38</v>
      </c>
      <c r="V96" s="285" t="s">
        <v>1</v>
      </c>
    </row>
    <row r="97" spans="1:22" ht="24">
      <c r="A97" s="58">
        <v>1</v>
      </c>
      <c r="B97" s="165" t="str">
        <f>'[5]Output tables 3'!D$4</f>
        <v>Regular EPL (Overall strictness of protection against dismissals) (-)</v>
      </c>
      <c r="C97" s="122" t="str">
        <f>'[5]Narrow list'!$A5</f>
        <v>pol</v>
      </c>
      <c r="D97" s="168" t="s">
        <v>194</v>
      </c>
      <c r="E97" s="173"/>
      <c r="F97" s="168" t="str">
        <f>'[5]Output tables 3'!$D$23</f>
        <v/>
      </c>
      <c r="G97" s="168" t="str">
        <f>IF(H97="","",IF((H97/10*O97*S97+P97)*S97&gt;$J$2,"↑",IF((H97/10*O97*S97+P97)*S97&lt;-$J$2,"↓","=")))</f>
        <v/>
      </c>
      <c r="H97" s="169" t="str">
        <f>'[5]Output tables 4'!$D$23</f>
        <v/>
      </c>
      <c r="J97" s="51"/>
      <c r="L97" s="51">
        <f>IF($J97=1, IF(F97&lt;'Annex-LM'!$N$2,1,0),0)</f>
        <v>0</v>
      </c>
      <c r="M97" s="51">
        <f>IF($J97=1, IF(H97&lt;'Annex-LM'!$N$2,1,0),0)</f>
        <v>0</v>
      </c>
      <c r="N97" s="286"/>
      <c r="O97" s="349" t="str">
        <f>'[5]Output tables 4'!$D$43</f>
        <v/>
      </c>
      <c r="P97" s="297" t="str">
        <f>'[5]Output tables 4'!$D$42</f>
        <v>n.a.</v>
      </c>
      <c r="Q97" s="298" t="str">
        <f>'[5]Output tables 4'!$D$49</f>
        <v>Bad performance</v>
      </c>
      <c r="R97" s="297"/>
      <c r="S97" s="327">
        <f>IF(Q97="Good performance",1,IF(Q97="Bad performance",-1,IF(Q97="Unclear",1,"")))</f>
        <v>-1</v>
      </c>
      <c r="U97" s="51">
        <f>IF(F97&lt;='Annex-LM'!$O$2,1,0)</f>
        <v>0</v>
      </c>
      <c r="V97" s="51">
        <f>IF(H97&lt;='Annex-LM'!$O$2,1,0)</f>
        <v>0</v>
      </c>
    </row>
    <row r="98" spans="1:22" ht="24">
      <c r="A98" s="58">
        <v>2</v>
      </c>
      <c r="B98" s="166" t="str">
        <f>'[5]Output tables 3'!E$4</f>
        <v>Temporary EPL (Overall strictness of regulation) (-)</v>
      </c>
      <c r="C98" s="117" t="str">
        <f>'[5]Narrow list'!$A6</f>
        <v>pol</v>
      </c>
      <c r="D98" s="118" t="s">
        <v>194</v>
      </c>
      <c r="E98" s="174"/>
      <c r="F98" s="118" t="str">
        <f>'[5]Output tables 3'!$E$23</f>
        <v/>
      </c>
      <c r="G98" s="118" t="str">
        <f t="shared" ref="G98:G119" si="6">IF(H98="","",IF((H98/10*O98*S98+P98)*S98&gt;$J$2,"↑",IF((H98/10*O98*S98+P98)*S98&lt;-$J$2,"↓","=")))</f>
        <v/>
      </c>
      <c r="H98" s="137" t="str">
        <f>'[5]Output tables 4'!$E$23</f>
        <v/>
      </c>
      <c r="J98" s="51"/>
      <c r="L98" s="51">
        <f>IF($J98=1, IF(F98&lt;'Annex-LM'!$N$2,1,0),0)</f>
        <v>0</v>
      </c>
      <c r="M98" s="51">
        <f>IF($J98=1, IF(H98&lt;'Annex-LM'!$N$2,1,0),0)</f>
        <v>0</v>
      </c>
      <c r="N98" s="286"/>
      <c r="O98" s="350" t="str">
        <f>'[5]Output tables 4'!$E$43</f>
        <v/>
      </c>
      <c r="P98" s="299" t="str">
        <f>'[5]Output tables 4'!$E$42</f>
        <v>n.a.</v>
      </c>
      <c r="Q98" s="351" t="str">
        <f>'[5]Output tables 4'!$E$49</f>
        <v>Bad performance</v>
      </c>
      <c r="R98" s="299"/>
      <c r="S98" s="327">
        <f t="shared" ref="S98:S118" si="7">IF(Q98="Good performance",1,IF(Q98="Bad performance",-1,IF(Q98="Unclear",1,"")))</f>
        <v>-1</v>
      </c>
      <c r="U98" s="51">
        <f>IF(F98&lt;='Annex-LM'!$O$2,1,0)</f>
        <v>0</v>
      </c>
      <c r="V98" s="51">
        <f>IF(H98&lt;='Annex-LM'!$O$2,1,0)</f>
        <v>0</v>
      </c>
    </row>
    <row r="99" spans="1:22">
      <c r="A99" s="58">
        <v>3</v>
      </c>
      <c r="B99" s="167" t="str">
        <f>'[5]Output tables 3'!F$4</f>
        <v>Youth unemployment ratio (-)</v>
      </c>
      <c r="C99" s="114" t="str">
        <f>'[5]Narrow list'!$A7</f>
        <v>perf</v>
      </c>
      <c r="D99" s="115" t="s">
        <v>192</v>
      </c>
      <c r="E99" s="175">
        <v>0.5</v>
      </c>
      <c r="F99" s="115">
        <f>'[5]Output tables 3'!$F$23</f>
        <v>4.6457315129952246</v>
      </c>
      <c r="G99" s="115" t="str">
        <f t="shared" si="6"/>
        <v>↓</v>
      </c>
      <c r="H99" s="138">
        <f>'[5]Output tables 4'!$F$23</f>
        <v>-10.349208983634782</v>
      </c>
      <c r="J99" s="51">
        <v>1</v>
      </c>
      <c r="L99" s="51">
        <f>IF($J99=1, IF(F99&lt;'Annex-LM'!$N$2,1,0),0)</f>
        <v>0</v>
      </c>
      <c r="M99" s="51">
        <f>IF($J99=1, IF(H99&lt;'Annex-LM'!$N$2,1,0),0)</f>
        <v>1</v>
      </c>
      <c r="N99" s="295"/>
      <c r="O99" s="350">
        <f>'[5]Output tables 4'!$F$43</f>
        <v>1.0266485116689912</v>
      </c>
      <c r="P99" s="299">
        <f>'[5]Output tables 4'!$F$42</f>
        <v>-1</v>
      </c>
      <c r="Q99" s="351" t="str">
        <f>'[5]Output tables 4'!$F$49</f>
        <v>Bad performance</v>
      </c>
      <c r="R99" s="299"/>
      <c r="S99" s="327">
        <f t="shared" si="7"/>
        <v>-1</v>
      </c>
      <c r="U99" s="51">
        <f>IF(F99&lt;='Annex-LM'!$O$2,1,0)</f>
        <v>0</v>
      </c>
      <c r="V99" s="51">
        <f>IF(H99&lt;='Annex-LM'!$O$2,1,0)</f>
        <v>0</v>
      </c>
    </row>
    <row r="100" spans="1:22" ht="36">
      <c r="A100" s="58">
        <v>4</v>
      </c>
      <c r="B100" s="167" t="str">
        <f>'[5]Output tables 3'!G$4</f>
        <v>Indicator of fluidity in the labour market : Proportion of the Long term unemployed over total unemployment (-)</v>
      </c>
      <c r="C100" s="114" t="str">
        <f>'[5]Narrow list'!$A8</f>
        <v>perf</v>
      </c>
      <c r="D100" s="115" t="s">
        <v>192</v>
      </c>
      <c r="E100" s="175">
        <v>0.5</v>
      </c>
      <c r="F100" s="115">
        <f>'[5]Output tables 3'!$G$23</f>
        <v>-3.7209697640887374</v>
      </c>
      <c r="G100" s="115" t="str">
        <f t="shared" si="6"/>
        <v>↑</v>
      </c>
      <c r="H100" s="138">
        <f>'[5]Output tables 4'!$G$23</f>
        <v>30</v>
      </c>
      <c r="J100" s="51">
        <v>1</v>
      </c>
      <c r="L100" s="51">
        <f>IF($J100=1, IF(F100&lt;'Annex-LM'!$N$2,1,0),0)</f>
        <v>1</v>
      </c>
      <c r="M100" s="51">
        <f>IF($J100=1, IF(H100&lt;'Annex-LM'!$N$2,1,0),0)</f>
        <v>0</v>
      </c>
      <c r="N100" s="52"/>
      <c r="O100" s="349">
        <f>'[5]Output tables 4'!$G$43</f>
        <v>9.9970118323853205E-3</v>
      </c>
      <c r="P100" s="297">
        <f>'[5]Output tables 4'!$G$42</f>
        <v>-5.9433395546243844E-3</v>
      </c>
      <c r="Q100" s="298" t="str">
        <f>'[5]Output tables 4'!$G$49</f>
        <v>Bad performance</v>
      </c>
      <c r="R100" s="297"/>
      <c r="S100" s="327">
        <f t="shared" si="7"/>
        <v>-1</v>
      </c>
      <c r="U100" s="51">
        <f>IF(F100&lt;='Annex-LM'!$O$2,1,0)</f>
        <v>0</v>
      </c>
      <c r="V100" s="51">
        <f>IF(H100&lt;='Annex-LM'!$O$2,1,0)</f>
        <v>0</v>
      </c>
    </row>
    <row r="101" spans="1:22" ht="36">
      <c r="A101" s="58">
        <v>5</v>
      </c>
      <c r="B101" s="166" t="str">
        <f>'[5]Output tables 3'!H$4</f>
        <v>Unemployment rate - 15-64 age group- Pre-primary, primary and lower secondary education - levels 0-2 (ISCED 1997) (%) (-)</v>
      </c>
      <c r="C101" s="117" t="str">
        <f>'[5]Narrow list'!$A9</f>
        <v>perf</v>
      </c>
      <c r="D101" s="118" t="s">
        <v>179</v>
      </c>
      <c r="E101" s="174"/>
      <c r="F101" s="118">
        <f>'[5]Output tables 3'!$H$23</f>
        <v>9.0563196122744074</v>
      </c>
      <c r="G101" s="118" t="str">
        <f t="shared" si="6"/>
        <v>↓</v>
      </c>
      <c r="H101" s="137">
        <f>'[5]Output tables 4'!$H$23</f>
        <v>-10.319103699884923</v>
      </c>
      <c r="J101" s="51"/>
      <c r="L101" s="51">
        <f>IF($J101=1, IF(F101&lt;'Annex-LM'!$N$2,1,0),0)</f>
        <v>0</v>
      </c>
      <c r="M101" s="51">
        <f>IF($J101=1, IF(H101&lt;'Annex-LM'!$N$2,1,0),0)</f>
        <v>0</v>
      </c>
      <c r="N101" s="55"/>
      <c r="O101" s="349">
        <f>'[5]Output tables 4'!$H$43</f>
        <v>0.29745262124642402</v>
      </c>
      <c r="P101" s="297">
        <f>'[5]Output tables 4'!$H$42</f>
        <v>-0.14444444444444432</v>
      </c>
      <c r="Q101" s="298" t="str">
        <f>'[5]Output tables 4'!$H$49</f>
        <v>Bad performance</v>
      </c>
      <c r="R101" s="297"/>
      <c r="S101" s="327">
        <f t="shared" si="7"/>
        <v>-1</v>
      </c>
      <c r="U101" s="51">
        <f>IF(F101&lt;='Annex-LM'!$O$2,1,0)</f>
        <v>0</v>
      </c>
      <c r="V101" s="51">
        <f>IF(H101&lt;='Annex-LM'!$O$2,1,0)</f>
        <v>0</v>
      </c>
    </row>
    <row r="102" spans="1:22" ht="24">
      <c r="A102" s="58">
        <v>6</v>
      </c>
      <c r="B102" s="166" t="str">
        <f>'[5]Output tables 3'!I$4</f>
        <v>Share of employees with a contract of limited duration (annual average) (-)</v>
      </c>
      <c r="C102" s="117" t="str">
        <f>'[5]Narrow list'!$A10</f>
        <v>perf</v>
      </c>
      <c r="D102" s="118" t="s">
        <v>179</v>
      </c>
      <c r="E102" s="174"/>
      <c r="F102" s="118">
        <f>'[5]Output tables 3'!$I$23</f>
        <v>15.428087127557065</v>
      </c>
      <c r="G102" s="118" t="str">
        <f t="shared" si="6"/>
        <v>↓</v>
      </c>
      <c r="H102" s="137">
        <f>'[5]Output tables 4'!$I$23</f>
        <v>3.4175899924808437</v>
      </c>
      <c r="J102" s="51"/>
      <c r="L102" s="51">
        <f>IF($J102=1, IF(F102&lt;'Annex-LM'!$N$2,1,0),0)</f>
        <v>0</v>
      </c>
      <c r="M102" s="51">
        <f>IF($J102=1, IF(H102&lt;'Annex-LM'!$N$2,1,0),0)</f>
        <v>0</v>
      </c>
      <c r="O102" s="349">
        <f>'[5]Output tables 4'!$I$43</f>
        <v>0.2844759682586972</v>
      </c>
      <c r="P102" s="297">
        <f>'[5]Output tables 4'!$I$42</f>
        <v>0.12222222222222218</v>
      </c>
      <c r="Q102" s="298" t="str">
        <f>'[5]Output tables 4'!$I$49</f>
        <v>Bad performance</v>
      </c>
      <c r="R102" s="297"/>
      <c r="S102" s="327">
        <f t="shared" si="7"/>
        <v>-1</v>
      </c>
      <c r="U102" s="51">
        <f>IF(F102&lt;='Annex-LM'!$O$2,1,0)</f>
        <v>0</v>
      </c>
      <c r="V102" s="51">
        <f>IF(H102&lt;='Annex-LM'!$O$2,1,0)</f>
        <v>0</v>
      </c>
    </row>
    <row r="103" spans="1:22" ht="36">
      <c r="A103" s="58">
        <v>7</v>
      </c>
      <c r="B103" s="167" t="str">
        <f>'[5]Output tables 3'!J$4</f>
        <v>Involuntary temporary employment (who could not find permanent job) as % of total employment (LFS) (-)</v>
      </c>
      <c r="C103" s="114" t="str">
        <f>'[5]Narrow list'!$A11</f>
        <v>perf</v>
      </c>
      <c r="D103" s="115" t="s">
        <v>179</v>
      </c>
      <c r="E103" s="175">
        <v>1</v>
      </c>
      <c r="F103" s="115">
        <f>'[5]Output tables 3'!$J$23</f>
        <v>8.8054256114100902</v>
      </c>
      <c r="G103" s="115" t="str">
        <f t="shared" si="6"/>
        <v>↓</v>
      </c>
      <c r="H103" s="138">
        <f>'[5]Output tables 4'!$J$23</f>
        <v>1.5729056997887376</v>
      </c>
      <c r="J103" s="51">
        <v>1</v>
      </c>
      <c r="L103" s="51">
        <f>IF($J103=1, IF(F103&lt;'Annex-LM'!$N$2,1,0),0)</f>
        <v>0</v>
      </c>
      <c r="M103" s="51">
        <f>IF($J103=1, IF(H103&lt;'Annex-LM'!$N$2,1,0),0)</f>
        <v>0</v>
      </c>
      <c r="O103" s="349">
        <f>'[5]Output tables 4'!$J$43</f>
        <v>0.33727387476010401</v>
      </c>
      <c r="P103" s="297">
        <f>'[5]Output tables 4'!$J$42</f>
        <v>0.14343333333333341</v>
      </c>
      <c r="Q103" s="298" t="str">
        <f>'[5]Output tables 4'!$J$49</f>
        <v>Bad performance</v>
      </c>
      <c r="R103" s="297"/>
      <c r="S103" s="327">
        <f t="shared" si="7"/>
        <v>-1</v>
      </c>
      <c r="U103" s="51">
        <f>IF(F103&lt;='Annex-LM'!$O$2,1,0)</f>
        <v>0</v>
      </c>
      <c r="V103" s="51">
        <f>IF(H103&lt;='Annex-LM'!$O$2,1,0)</f>
        <v>0</v>
      </c>
    </row>
    <row r="104" spans="1:22" ht="24">
      <c r="A104" s="58">
        <v>8</v>
      </c>
      <c r="B104" s="167" t="str">
        <f>'[5]Output tables 3'!K$4</f>
        <v>Involuntary Part-Time employment as % of total employment (LFS) (-)</v>
      </c>
      <c r="C104" s="114" t="str">
        <f>'[5]Narrow list'!$A12</f>
        <v>perf</v>
      </c>
      <c r="D104" s="115" t="s">
        <v>179</v>
      </c>
      <c r="E104" s="175">
        <v>1</v>
      </c>
      <c r="F104" s="115">
        <f>'[5]Output tables 3'!$K$23</f>
        <v>20.584371955261947</v>
      </c>
      <c r="G104" s="115" t="str">
        <f t="shared" si="6"/>
        <v>↓</v>
      </c>
      <c r="H104" s="138">
        <f>'[5]Output tables 4'!$K$23</f>
        <v>6.5707167424942678</v>
      </c>
      <c r="J104" s="51">
        <v>1</v>
      </c>
      <c r="L104" s="51">
        <f>IF($J104=1, IF(F104&lt;'Annex-LM'!$N$2,1,0),0)</f>
        <v>0</v>
      </c>
      <c r="M104" s="51">
        <f>IF($J104=1, IF(H104&lt;'Annex-LM'!$N$2,1,0),0)</f>
        <v>0</v>
      </c>
      <c r="O104" s="349">
        <f>'[5]Output tables 4'!$K$43</f>
        <v>0.14511354504654064</v>
      </c>
      <c r="P104" s="297">
        <f>'[5]Output tables 4'!$K$42</f>
        <v>0.15980000000000008</v>
      </c>
      <c r="Q104" s="298" t="str">
        <f>'[5]Output tables 4'!$K$49</f>
        <v>Bad performance</v>
      </c>
      <c r="R104" s="297"/>
      <c r="S104" s="327">
        <f t="shared" si="7"/>
        <v>-1</v>
      </c>
      <c r="U104" s="51">
        <f>IF(F104&lt;='Annex-LM'!$O$2,1,0)</f>
        <v>0</v>
      </c>
      <c r="V104" s="51">
        <f>IF(H104&lt;='Annex-LM'!$O$2,1,0)</f>
        <v>0</v>
      </c>
    </row>
    <row r="105" spans="1:22" ht="24">
      <c r="A105" s="58">
        <v>9</v>
      </c>
      <c r="B105" s="166" t="str">
        <f>'[5]Output tables 3'!L$4</f>
        <v>Transition from fixed-term employment to permanent employment (%) (+)</v>
      </c>
      <c r="C105" s="117" t="str">
        <f>'[5]Narrow list'!$A13</f>
        <v>perf</v>
      </c>
      <c r="D105" s="118" t="s">
        <v>115</v>
      </c>
      <c r="E105" s="174"/>
      <c r="F105" s="118">
        <f>'[5]Output tables 3'!$L$23</f>
        <v>30</v>
      </c>
      <c r="G105" s="118" t="str">
        <f t="shared" si="6"/>
        <v/>
      </c>
      <c r="H105" s="137" t="str">
        <f>'[5]Output tables 4'!$L$23</f>
        <v/>
      </c>
      <c r="J105" s="51"/>
      <c r="L105" s="51">
        <f>IF($J105=1, IF(F105&lt;'Annex-LM'!$N$2,1,0),0)</f>
        <v>0</v>
      </c>
      <c r="M105" s="51">
        <f>IF($J105=1, IF(H105&lt;'Annex-LM'!$N$2,1,0),0)</f>
        <v>0</v>
      </c>
      <c r="O105" s="350">
        <f>'[5]Output tables 4'!$L$43</f>
        <v>5.0298970640839915</v>
      </c>
      <c r="P105" s="299">
        <f>'[5]Output tables 4'!$L$42</f>
        <v>-1.0465912483757873</v>
      </c>
      <c r="Q105" s="351" t="str">
        <f>'[5]Output tables 4'!$L$49</f>
        <v>Good performance</v>
      </c>
      <c r="R105" s="299"/>
      <c r="S105" s="327">
        <f t="shared" si="7"/>
        <v>1</v>
      </c>
      <c r="U105" s="51">
        <f>IF(F105&lt;='Annex-LM'!$O$2,1,0)</f>
        <v>0</v>
      </c>
      <c r="V105" s="51">
        <f>IF(H105&lt;='Annex-LM'!$O$2,1,0)</f>
        <v>0</v>
      </c>
    </row>
    <row r="106" spans="1:22">
      <c r="A106" s="58">
        <v>10</v>
      </c>
      <c r="B106" s="167" t="str">
        <f>'[5]Output tables 3'!M$4</f>
        <v>In-work-poverty risk (-)</v>
      </c>
      <c r="C106" s="114" t="str">
        <f>'[5]Narrow list'!$A14</f>
        <v>perf</v>
      </c>
      <c r="D106" s="115" t="s">
        <v>181</v>
      </c>
      <c r="E106" s="175">
        <v>1</v>
      </c>
      <c r="F106" s="115">
        <f>'[5]Output tables 3'!$M$23</f>
        <v>14.625088491960355</v>
      </c>
      <c r="G106" s="115" t="str">
        <f t="shared" si="6"/>
        <v>=</v>
      </c>
      <c r="H106" s="138">
        <f>'[5]Output tables 4'!$M$23</f>
        <v>11.999980149038798</v>
      </c>
      <c r="J106" s="51">
        <v>1</v>
      </c>
      <c r="L106" s="51">
        <f>IF($J106=1, IF(F106&lt;'Annex-LM'!$N$2,1,0),0)</f>
        <v>0</v>
      </c>
      <c r="M106" s="51">
        <f>IF($J106=1, IF(H106&lt;'Annex-LM'!$N$2,1,0),0)</f>
        <v>0</v>
      </c>
      <c r="O106" s="350">
        <f>'[5]Output tables 4'!$M$43</f>
        <v>0.41666735593729304</v>
      </c>
      <c r="P106" s="299">
        <f>'[5]Output tables 4'!$M$42</f>
        <v>0.5</v>
      </c>
      <c r="Q106" s="351" t="str">
        <f>'[5]Output tables 4'!$M$49</f>
        <v>Bad performance</v>
      </c>
      <c r="R106" s="299"/>
      <c r="S106" s="327">
        <f t="shared" si="7"/>
        <v>-1</v>
      </c>
      <c r="U106" s="51">
        <f>IF(F106&lt;='Annex-LM'!$O$2,1,0)</f>
        <v>0</v>
      </c>
      <c r="V106" s="51">
        <f>IF(H106&lt;='Annex-LM'!$O$2,1,0)</f>
        <v>0</v>
      </c>
    </row>
    <row r="107" spans="1:22" ht="24">
      <c r="A107" s="58">
        <v>11</v>
      </c>
      <c r="B107" s="166" t="str">
        <f>'[5]Output tables 3'!N$4</f>
        <v>Undeclared work (national sources-early 2000s ) (-)</v>
      </c>
      <c r="C107" s="117" t="str">
        <f>'[5]Narrow list'!$A15</f>
        <v>perf</v>
      </c>
      <c r="D107" s="118">
        <v>2003</v>
      </c>
      <c r="E107" s="174"/>
      <c r="F107" s="118" t="str">
        <f>'[5]Output tables 3'!$N$23</f>
        <v/>
      </c>
      <c r="G107" s="118" t="str">
        <f t="shared" si="6"/>
        <v/>
      </c>
      <c r="H107" s="137" t="str">
        <f>'[5]Output tables 4'!$N$23</f>
        <v/>
      </c>
      <c r="J107" s="51"/>
      <c r="L107" s="51">
        <f>IF($J107=1, IF(F107&lt;'Annex-LM'!$N$2,1,0),0)</f>
        <v>0</v>
      </c>
      <c r="M107" s="51">
        <f>IF($J107=1, IF(H107&lt;'Annex-LM'!$N$2,1,0),0)</f>
        <v>0</v>
      </c>
      <c r="O107" s="350" t="str">
        <f>'[5]Output tables 4'!$N$43</f>
        <v/>
      </c>
      <c r="P107" s="299" t="str">
        <f>'[5]Output tables 4'!$N$42</f>
        <v>n.a.</v>
      </c>
      <c r="Q107" s="351" t="str">
        <f>'[5]Output tables 4'!$N$49</f>
        <v>Bad performance</v>
      </c>
      <c r="R107" s="299"/>
      <c r="S107" s="327">
        <f t="shared" si="7"/>
        <v>-1</v>
      </c>
      <c r="U107" s="51">
        <f>IF(F107&lt;='Annex-LM'!$O$2,1,0)</f>
        <v>0</v>
      </c>
      <c r="V107" s="51">
        <f>IF(H107&lt;='Annex-LM'!$O$2,1,0)</f>
        <v>0</v>
      </c>
    </row>
    <row r="108" spans="1:22" ht="12.75" hidden="1" customHeight="1" outlineLevel="1">
      <c r="A108" s="58">
        <v>12</v>
      </c>
      <c r="B108" s="166" t="str">
        <f>'[5]Output tables 3'!O$4</f>
        <v>Indicator</v>
      </c>
      <c r="C108" s="117" t="str">
        <f>'[5]Narrow list'!$A16</f>
        <v>perf</v>
      </c>
      <c r="D108" s="118"/>
      <c r="E108" s="174"/>
      <c r="F108" s="118" t="str">
        <f>'[5]Output tables 3'!$O$23</f>
        <v/>
      </c>
      <c r="G108" s="118" t="str">
        <f t="shared" si="6"/>
        <v/>
      </c>
      <c r="H108" s="137" t="str">
        <f>'[5]Output tables 4'!$O$23</f>
        <v/>
      </c>
      <c r="J108" s="51"/>
      <c r="L108" s="51">
        <f>IF($J108=1, IF(F108&lt;'Annex-LM'!$N$2,1,0),0)</f>
        <v>0</v>
      </c>
      <c r="M108" s="51">
        <f>IF($J108=1, IF(H108&lt;'Annex-LM'!$N$2,1,0),0)</f>
        <v>0</v>
      </c>
      <c r="O108" s="349" t="str">
        <f>'[5]Output tables 4'!$O$43</f>
        <v/>
      </c>
      <c r="P108" s="297" t="str">
        <f>'[5]Output tables 4'!$O$42</f>
        <v>n.a.</v>
      </c>
      <c r="Q108" s="298" t="str">
        <f>'[5]Output tables 4'!$O$49</f>
        <v>Bad performance</v>
      </c>
      <c r="R108" s="297"/>
      <c r="S108" s="327">
        <f t="shared" si="7"/>
        <v>-1</v>
      </c>
      <c r="U108" s="51">
        <f>IF(F108&lt;='Annex-LM'!$O$2,1,0)</f>
        <v>0</v>
      </c>
      <c r="V108" s="51">
        <f>IF(H108&lt;='Annex-LM'!$O$2,1,0)</f>
        <v>0</v>
      </c>
    </row>
    <row r="109" spans="1:22" ht="12.75" hidden="1" customHeight="1" outlineLevel="1">
      <c r="A109" s="58">
        <v>13</v>
      </c>
      <c r="B109" s="166" t="str">
        <f>'[5]Output tables 3'!P$4</f>
        <v>Indicator</v>
      </c>
      <c r="C109" s="117" t="str">
        <f>'[5]Narrow list'!$A17</f>
        <v>perf</v>
      </c>
      <c r="D109" s="118"/>
      <c r="E109" s="174"/>
      <c r="F109" s="118" t="str">
        <f>'[5]Output tables 3'!$P$23</f>
        <v/>
      </c>
      <c r="G109" s="118" t="str">
        <f t="shared" si="6"/>
        <v/>
      </c>
      <c r="H109" s="137" t="str">
        <f>'[5]Output tables 4'!$P$23</f>
        <v/>
      </c>
      <c r="J109" s="51"/>
      <c r="L109" s="51">
        <f>IF($J109=1, IF(F109&lt;'Annex-LM'!$N$2,1,0),0)</f>
        <v>0</v>
      </c>
      <c r="M109" s="51">
        <f>IF($J109=1, IF(H109&lt;'Annex-LM'!$N$2,1,0),0)</f>
        <v>0</v>
      </c>
      <c r="O109" s="350" t="str">
        <f>'[5]Output tables 4'!$P$43</f>
        <v/>
      </c>
      <c r="P109" s="299" t="str">
        <f>'[5]Output tables 4'!$P$42</f>
        <v>n.a.</v>
      </c>
      <c r="Q109" s="351" t="str">
        <f>'[5]Output tables 4'!$P$49</f>
        <v>Bad performance</v>
      </c>
      <c r="R109" s="299"/>
      <c r="S109" s="327">
        <f t="shared" si="7"/>
        <v>-1</v>
      </c>
      <c r="U109" s="51">
        <f>IF(F109&lt;='Annex-LM'!$O$2,1,0)</f>
        <v>0</v>
      </c>
      <c r="V109" s="51">
        <f>IF(H109&lt;='Annex-LM'!$O$2,1,0)</f>
        <v>0</v>
      </c>
    </row>
    <row r="110" spans="1:22" ht="12.75" hidden="1" customHeight="1" outlineLevel="1">
      <c r="A110" s="58">
        <v>14</v>
      </c>
      <c r="B110" s="166" t="str">
        <f>'[5]Output tables 3'!Q$4</f>
        <v>Indicator</v>
      </c>
      <c r="C110" s="117" t="str">
        <f>'[5]Narrow list'!$A18</f>
        <v>perf</v>
      </c>
      <c r="D110" s="118"/>
      <c r="E110" s="174"/>
      <c r="F110" s="118" t="str">
        <f>'[5]Output tables 3'!$Q$23</f>
        <v/>
      </c>
      <c r="G110" s="118" t="str">
        <f t="shared" si="6"/>
        <v/>
      </c>
      <c r="H110" s="137" t="str">
        <f>'[5]Output tables 4'!$Q$23</f>
        <v/>
      </c>
      <c r="J110" s="51"/>
      <c r="L110" s="51">
        <f>IF($J110=1, IF(F110&lt;'Annex-LM'!$N$2,1,0),0)</f>
        <v>0</v>
      </c>
      <c r="M110" s="51">
        <f>IF($J110=1, IF(H110&lt;'Annex-LM'!$N$2,1,0),0)</f>
        <v>0</v>
      </c>
      <c r="O110" s="349" t="str">
        <f>'[5]Output tables 4'!$Q$43</f>
        <v/>
      </c>
      <c r="P110" s="297" t="str">
        <f>'[5]Output tables 4'!$Q$42</f>
        <v>n.a.</v>
      </c>
      <c r="Q110" s="298" t="str">
        <f>'[5]Output tables 4'!$Q$49</f>
        <v>Good performance</v>
      </c>
      <c r="R110" s="297"/>
      <c r="S110" s="327">
        <f t="shared" si="7"/>
        <v>1</v>
      </c>
      <c r="U110" s="51">
        <f>IF(F110&lt;='Annex-LM'!$O$2,1,0)</f>
        <v>0</v>
      </c>
      <c r="V110" s="51">
        <f>IF(H110&lt;='Annex-LM'!$O$2,1,0)</f>
        <v>0</v>
      </c>
    </row>
    <row r="111" spans="1:22" ht="12.75" hidden="1" customHeight="1" outlineLevel="1">
      <c r="A111" s="58">
        <v>15</v>
      </c>
      <c r="B111" s="166" t="str">
        <f>'[5]Output tables 3'!R$4</f>
        <v>Indicator</v>
      </c>
      <c r="C111" s="117" t="str">
        <f>'[5]Narrow list'!$A19</f>
        <v>perf</v>
      </c>
      <c r="D111" s="118"/>
      <c r="E111" s="174"/>
      <c r="F111" s="118" t="str">
        <f>'[5]Output tables 3'!$R$23</f>
        <v/>
      </c>
      <c r="G111" s="118" t="str">
        <f t="shared" si="6"/>
        <v/>
      </c>
      <c r="H111" s="137" t="str">
        <f>'[5]Output tables 4'!$R$23</f>
        <v/>
      </c>
      <c r="J111" s="51"/>
      <c r="L111" s="51">
        <f>IF($J111=1, IF(F111&lt;'Annex-LM'!$N$2,1,0),0)</f>
        <v>0</v>
      </c>
      <c r="M111" s="51">
        <f>IF($J111=1, IF(H111&lt;'Annex-LM'!$N$2,1,0),0)</f>
        <v>0</v>
      </c>
      <c r="O111" s="349" t="str">
        <f>'[5]Output tables 4'!$R$43</f>
        <v/>
      </c>
      <c r="P111" s="297" t="str">
        <f>'[5]Output tables 4'!$R$42</f>
        <v>n.a.</v>
      </c>
      <c r="Q111" s="298" t="str">
        <f>'[5]Output tables 4'!$R$49</f>
        <v>Bad performance</v>
      </c>
      <c r="R111" s="297"/>
      <c r="S111" s="327">
        <f t="shared" si="7"/>
        <v>-1</v>
      </c>
      <c r="U111" s="51">
        <f>IF(F111&lt;='Annex-LM'!$O$2,1,0)</f>
        <v>0</v>
      </c>
      <c r="V111" s="51">
        <f>IF(H111&lt;='Annex-LM'!$O$2,1,0)</f>
        <v>0</v>
      </c>
    </row>
    <row r="112" spans="1:22" ht="12.75" hidden="1" customHeight="1" outlineLevel="1">
      <c r="A112" s="58">
        <v>16</v>
      </c>
      <c r="B112" s="166" t="str">
        <f>'[5]Output tables 3'!S$4</f>
        <v>Indicator</v>
      </c>
      <c r="C112" s="117" t="str">
        <f>'[5]Narrow list'!$A20</f>
        <v>pol</v>
      </c>
      <c r="D112" s="118"/>
      <c r="E112" s="174"/>
      <c r="F112" s="118" t="str">
        <f>'[5]Output tables 3'!$S$23</f>
        <v/>
      </c>
      <c r="G112" s="118" t="str">
        <f t="shared" si="6"/>
        <v/>
      </c>
      <c r="H112" s="137" t="str">
        <f>'[5]Output tables 4'!$S$23</f>
        <v/>
      </c>
      <c r="J112" s="51"/>
      <c r="L112" s="51">
        <f>IF($J112=1, IF(F112&lt;'Annex-LM'!$N$2,1,0),0)</f>
        <v>0</v>
      </c>
      <c r="M112" s="51">
        <f>IF($J112=1, IF(H112&lt;'Annex-LM'!$N$2,1,0),0)</f>
        <v>0</v>
      </c>
      <c r="O112" s="349" t="str">
        <f>'[5]Output tables 4'!$S$43</f>
        <v/>
      </c>
      <c r="P112" s="297" t="str">
        <f>'[5]Output tables 4'!$S$42</f>
        <v>n.a.</v>
      </c>
      <c r="Q112" s="298" t="str">
        <f>'[5]Output tables 4'!$S$49</f>
        <v>Bad performance</v>
      </c>
      <c r="R112" s="297"/>
      <c r="S112" s="327">
        <f t="shared" si="7"/>
        <v>-1</v>
      </c>
      <c r="U112" s="51">
        <f>IF(F112&lt;='Annex-LM'!$O$2,1,0)</f>
        <v>0</v>
      </c>
      <c r="V112" s="51">
        <f>IF(H112&lt;='Annex-LM'!$O$2,1,0)</f>
        <v>0</v>
      </c>
    </row>
    <row r="113" spans="1:22" ht="12.75" hidden="1" customHeight="1" outlineLevel="1">
      <c r="A113" s="58">
        <v>17</v>
      </c>
      <c r="B113" s="166" t="str">
        <f>'[5]Output tables 3'!T$4</f>
        <v>Indicator</v>
      </c>
      <c r="C113" s="117" t="str">
        <f>'[5]Narrow list'!$A21</f>
        <v>pol</v>
      </c>
      <c r="D113" s="118"/>
      <c r="E113" s="174"/>
      <c r="F113" s="118" t="str">
        <f>'[5]Output tables 3'!$T$23</f>
        <v/>
      </c>
      <c r="G113" s="118" t="str">
        <f t="shared" si="6"/>
        <v/>
      </c>
      <c r="H113" s="137" t="str">
        <f>'[5]Output tables 4'!$T$23</f>
        <v/>
      </c>
      <c r="J113" s="51"/>
      <c r="L113" s="51">
        <f>IF($J113=1, IF(F113&lt;'Annex-LM'!$N$2,1,0),0)</f>
        <v>0</v>
      </c>
      <c r="M113" s="51">
        <f>IF($J113=1, IF(H113&lt;'Annex-LM'!$N$2,1,0),0)</f>
        <v>0</v>
      </c>
      <c r="O113" s="349" t="str">
        <f>'[5]Output tables 4'!$T$43</f>
        <v/>
      </c>
      <c r="P113" s="297" t="str">
        <f>'[5]Output tables 4'!$T$42</f>
        <v>n.a.</v>
      </c>
      <c r="Q113" s="298" t="str">
        <f>'[5]Output tables 4'!$T$49</f>
        <v>Bad performance</v>
      </c>
      <c r="R113" s="297"/>
      <c r="S113" s="327">
        <f t="shared" si="7"/>
        <v>-1</v>
      </c>
      <c r="U113" s="51">
        <f>IF(F113&lt;='Annex-LM'!$O$2,1,0)</f>
        <v>0</v>
      </c>
      <c r="V113" s="51">
        <f>IF(H113&lt;='Annex-LM'!$O$2,1,0)</f>
        <v>0</v>
      </c>
    </row>
    <row r="114" spans="1:22" ht="12.75" hidden="1" customHeight="1" outlineLevel="1">
      <c r="A114" s="58">
        <v>18</v>
      </c>
      <c r="B114" s="166" t="str">
        <f>'[5]Output tables 3'!U$4</f>
        <v>Indicator</v>
      </c>
      <c r="C114" s="117" t="str">
        <f>'[5]Narrow list'!$A22</f>
        <v>pol</v>
      </c>
      <c r="D114" s="118"/>
      <c r="E114" s="174"/>
      <c r="F114" s="118" t="str">
        <f>'[5]Output tables 3'!$U$23</f>
        <v/>
      </c>
      <c r="G114" s="118" t="str">
        <f t="shared" si="6"/>
        <v/>
      </c>
      <c r="H114" s="137" t="str">
        <f>'[5]Output tables 4'!$U$23</f>
        <v/>
      </c>
      <c r="J114" s="51"/>
      <c r="L114" s="51">
        <f>IF($J114=1, IF(F114&lt;'Annex-LM'!$N$2,1,0),0)</f>
        <v>0</v>
      </c>
      <c r="M114" s="51">
        <f>IF($J114=1, IF(H114&lt;'Annex-LM'!$N$2,1,0),0)</f>
        <v>0</v>
      </c>
      <c r="O114" s="349" t="str">
        <f>'[5]Output tables 4'!$U$43</f>
        <v/>
      </c>
      <c r="P114" s="297" t="str">
        <f>'[5]Output tables 4'!$U$42</f>
        <v>n.a.</v>
      </c>
      <c r="Q114" s="298" t="str">
        <f>'[5]Output tables 4'!$U$49</f>
        <v>Bad performance</v>
      </c>
      <c r="R114" s="297"/>
      <c r="S114" s="327">
        <f t="shared" si="7"/>
        <v>-1</v>
      </c>
      <c r="U114" s="51">
        <f>IF(F114&lt;='Annex-LM'!$O$2,1,0)</f>
        <v>0</v>
      </c>
      <c r="V114" s="51">
        <f>IF(H114&lt;='Annex-LM'!$O$2,1,0)</f>
        <v>0</v>
      </c>
    </row>
    <row r="115" spans="1:22" ht="12.75" hidden="1" customHeight="1" outlineLevel="1">
      <c r="A115" s="58">
        <v>19</v>
      </c>
      <c r="B115" s="166" t="str">
        <f>'[5]Output tables 3'!V$4</f>
        <v>Indicator</v>
      </c>
      <c r="C115" s="117" t="str">
        <f>'[5]Narrow list'!$A23</f>
        <v>pol</v>
      </c>
      <c r="D115" s="118"/>
      <c r="E115" s="174"/>
      <c r="F115" s="118" t="str">
        <f>'[5]Output tables 3'!$V$23</f>
        <v/>
      </c>
      <c r="G115" s="118" t="str">
        <f t="shared" si="6"/>
        <v/>
      </c>
      <c r="H115" s="137" t="str">
        <f>'[5]Output tables 4'!$V$23</f>
        <v/>
      </c>
      <c r="J115" s="51"/>
      <c r="L115" s="51">
        <f>IF($J115=1, IF(F115&lt;'Annex-LM'!$N$2,1,0),0)</f>
        <v>0</v>
      </c>
      <c r="M115" s="51">
        <f>IF($J115=1, IF(H115&lt;'Annex-LM'!$N$2,1,0),0)</f>
        <v>0</v>
      </c>
      <c r="O115" s="349" t="str">
        <f>'[5]Output tables 4'!$V$43</f>
        <v/>
      </c>
      <c r="P115" s="297" t="str">
        <f>'[5]Output tables 4'!$V$42</f>
        <v>n.a.</v>
      </c>
      <c r="Q115" s="298" t="str">
        <f>'[5]Output tables 4'!$V$49</f>
        <v>Bad performance</v>
      </c>
      <c r="R115" s="297"/>
      <c r="S115" s="327">
        <f t="shared" si="7"/>
        <v>-1</v>
      </c>
      <c r="U115" s="51">
        <f>IF(F115&lt;='Annex-LM'!$O$2,1,0)</f>
        <v>0</v>
      </c>
      <c r="V115" s="51">
        <f>IF(H115&lt;='Annex-LM'!$O$2,1,0)</f>
        <v>0</v>
      </c>
    </row>
    <row r="116" spans="1:22" ht="12.75" hidden="1" customHeight="1" outlineLevel="1">
      <c r="A116" s="58">
        <v>20</v>
      </c>
      <c r="B116" s="166" t="str">
        <f>'[5]Output tables 3'!W$4</f>
        <v>Indicator</v>
      </c>
      <c r="C116" s="117" t="str">
        <f>'[5]Narrow list'!$A24</f>
        <v>pol</v>
      </c>
      <c r="D116" s="118"/>
      <c r="E116" s="174"/>
      <c r="F116" s="118" t="str">
        <f>'[5]Output tables 3'!$W$23</f>
        <v/>
      </c>
      <c r="G116" s="118" t="str">
        <f t="shared" si="6"/>
        <v/>
      </c>
      <c r="H116" s="137" t="str">
        <f>'[5]Output tables 4'!$W$23</f>
        <v/>
      </c>
      <c r="J116" s="51"/>
      <c r="L116" s="51">
        <f>IF($J116=1, IF(F116&lt;'Annex-LM'!$N$2,1,0),0)</f>
        <v>0</v>
      </c>
      <c r="M116" s="51">
        <f>IF($J116=1, IF(H116&lt;'Annex-LM'!$N$2,1,0),0)</f>
        <v>0</v>
      </c>
      <c r="O116" s="349" t="str">
        <f>'[5]Output tables 4'!$W$43</f>
        <v/>
      </c>
      <c r="P116" s="297" t="str">
        <f>'[5]Output tables 4'!$W$42</f>
        <v>n.a.</v>
      </c>
      <c r="Q116" s="298" t="str">
        <f>'[5]Output tables 4'!$W$49</f>
        <v>Bad performance</v>
      </c>
      <c r="R116" s="297"/>
      <c r="S116" s="327">
        <f t="shared" si="7"/>
        <v>-1</v>
      </c>
      <c r="U116" s="51">
        <f>IF(F116&lt;='Annex-LM'!$O$2,1,0)</f>
        <v>0</v>
      </c>
      <c r="V116" s="51">
        <f>IF(H116&lt;='Annex-LM'!$O$2,1,0)</f>
        <v>0</v>
      </c>
    </row>
    <row r="117" spans="1:22" ht="12.75" hidden="1" customHeight="1" outlineLevel="1">
      <c r="A117" s="58">
        <v>21</v>
      </c>
      <c r="B117" s="166" t="str">
        <f>'[5]Output tables 3'!X$4</f>
        <v>Indicator</v>
      </c>
      <c r="C117" s="117" t="str">
        <f>'[5]Narrow list'!$A25</f>
        <v>pol</v>
      </c>
      <c r="D117" s="118"/>
      <c r="E117" s="174"/>
      <c r="F117" s="118" t="str">
        <f>'[5]Output tables 3'!$X$23</f>
        <v/>
      </c>
      <c r="G117" s="118" t="str">
        <f t="shared" si="6"/>
        <v/>
      </c>
      <c r="H117" s="137" t="str">
        <f>'[5]Output tables 4'!$X$23</f>
        <v/>
      </c>
      <c r="J117" s="51"/>
      <c r="L117" s="51">
        <f>IF($J117=1, IF(F117&lt;'Annex-LM'!$N$2,1,0),0)</f>
        <v>0</v>
      </c>
      <c r="M117" s="51">
        <f>IF($J117=1, IF(H117&lt;'Annex-LM'!$N$2,1,0),0)</f>
        <v>0</v>
      </c>
      <c r="O117" s="349" t="str">
        <f>'[5]Output tables 4'!$X$43</f>
        <v/>
      </c>
      <c r="P117" s="297" t="str">
        <f>'[5]Output tables 4'!$X$42</f>
        <v>n.a.</v>
      </c>
      <c r="Q117" s="298" t="str">
        <f>'[5]Output tables 4'!$X$49</f>
        <v>Good performance</v>
      </c>
      <c r="R117" s="297"/>
      <c r="S117" s="327">
        <f t="shared" si="7"/>
        <v>1</v>
      </c>
      <c r="U117" s="51">
        <f>IF(F117&lt;='Annex-LM'!$O$2,1,0)</f>
        <v>0</v>
      </c>
      <c r="V117" s="51">
        <f>IF(H117&lt;='Annex-LM'!$O$2,1,0)</f>
        <v>0</v>
      </c>
    </row>
    <row r="118" spans="1:22" ht="12.75" hidden="1" customHeight="1" outlineLevel="1" thickBot="1">
      <c r="A118" s="58">
        <v>22</v>
      </c>
      <c r="B118" s="166" t="str">
        <f>'[5]Output tables 3'!Y$4</f>
        <v>Indicator</v>
      </c>
      <c r="C118" s="170" t="str">
        <f>'[5]Narrow list'!$A26</f>
        <v>pol</v>
      </c>
      <c r="D118" s="171"/>
      <c r="E118" s="176"/>
      <c r="F118" s="171" t="str">
        <f>'[5]Output tables 3'!$Y$23</f>
        <v/>
      </c>
      <c r="G118" s="171" t="str">
        <f t="shared" si="6"/>
        <v/>
      </c>
      <c r="H118" s="172" t="str">
        <f>'[5]Output tables 4'!$Y$23</f>
        <v/>
      </c>
      <c r="J118" s="51"/>
      <c r="L118" s="51">
        <f>IF($J118=1, IF(F118&lt;'Annex-LM'!$N$2,1,0),0)</f>
        <v>0</v>
      </c>
      <c r="M118" s="51">
        <f>IF($J118=1, IF(H118&lt;'Annex-LM'!$N$2,1,0),0)</f>
        <v>0</v>
      </c>
      <c r="O118" s="352" t="str">
        <f>'[5]Output tables 4'!$Y$43</f>
        <v/>
      </c>
      <c r="P118" s="339" t="str">
        <f>'[5]Output tables 4'!$Y$42</f>
        <v>n.a.</v>
      </c>
      <c r="Q118" s="353" t="str">
        <f>'[5]Output tables 4'!$Y$49</f>
        <v>Good performance</v>
      </c>
      <c r="R118" s="339"/>
      <c r="S118" s="328">
        <f t="shared" si="7"/>
        <v>1</v>
      </c>
      <c r="U118" s="51">
        <f>IF(F118&lt;='Annex-LM'!$O$2,1,0)</f>
        <v>0</v>
      </c>
      <c r="V118" s="51">
        <f>IF(H118&lt;='Annex-LM'!$O$2,1,0)</f>
        <v>0</v>
      </c>
    </row>
    <row r="119" spans="1:22" ht="12.75" customHeight="1" collapsed="1" thickBot="1">
      <c r="A119" s="58"/>
      <c r="B119" s="100"/>
      <c r="C119" s="111"/>
      <c r="D119" s="111"/>
      <c r="E119" s="112"/>
      <c r="F119" s="111"/>
      <c r="G119" s="111" t="str">
        <f t="shared" si="6"/>
        <v/>
      </c>
      <c r="H119" s="113"/>
      <c r="J119" s="51"/>
      <c r="L119" s="51"/>
      <c r="M119" s="51"/>
      <c r="O119" s="297"/>
      <c r="P119" s="297"/>
      <c r="Q119" s="298"/>
      <c r="R119" s="297"/>
      <c r="S119" s="272" t="str">
        <f>IF(Q119="Good performance",1,IF(Q119="Bad performance",-1,IF(Q119="Unclear",1,"")))</f>
        <v/>
      </c>
      <c r="U119" s="51">
        <f>IF(F119&lt;='Annex-LM'!$O$2,1,0)</f>
        <v>0</v>
      </c>
      <c r="V119" s="51">
        <f>IF(H119&lt;='Annex-LM'!$O$2,1,0)</f>
        <v>0</v>
      </c>
    </row>
    <row r="120" spans="1:22" s="28" customFormat="1" ht="30.75" thickBot="1">
      <c r="B120" s="230" t="s">
        <v>76</v>
      </c>
      <c r="C120" s="231"/>
      <c r="D120" s="231"/>
      <c r="E120" s="232"/>
      <c r="F120" s="233">
        <f>'[5]Output tables 3'!Z$23</f>
        <v>11.119316733271409</v>
      </c>
      <c r="G120" s="233"/>
      <c r="H120" s="234">
        <f>'[5]Output tables 4'!Z$23</f>
        <v>7</v>
      </c>
      <c r="J120" s="286"/>
      <c r="K120" s="51"/>
      <c r="L120" s="287">
        <f>SUM(L97:L118)</f>
        <v>1</v>
      </c>
      <c r="M120" s="288">
        <f>SUM(M97:M118)</f>
        <v>1</v>
      </c>
      <c r="N120" s="54"/>
      <c r="O120" s="297"/>
      <c r="P120" s="297"/>
      <c r="Q120" s="298"/>
      <c r="R120" s="297"/>
      <c r="S120" s="272"/>
      <c r="U120" s="287">
        <f>SUM(U97:U118)</f>
        <v>0</v>
      </c>
      <c r="V120" s="288">
        <f>SUM(V97:V118)</f>
        <v>0</v>
      </c>
    </row>
    <row r="121" spans="1:22" s="28" customFormat="1" ht="12.75" customHeight="1">
      <c r="B121" s="206"/>
      <c r="C121" s="506"/>
      <c r="D121" s="506"/>
      <c r="E121" s="506"/>
      <c r="F121" s="506"/>
      <c r="G121" s="506"/>
      <c r="H121" s="506"/>
      <c r="J121" s="53">
        <f>SUM(J97:J118)</f>
        <v>5</v>
      </c>
      <c r="K121" s="51"/>
      <c r="L121" s="51"/>
      <c r="M121" s="289"/>
      <c r="N121" s="54"/>
      <c r="O121" s="296"/>
      <c r="P121" s="54"/>
      <c r="Q121" s="341"/>
      <c r="R121" s="346"/>
      <c r="S121" s="346"/>
      <c r="U121" s="51"/>
      <c r="V121" s="289"/>
    </row>
    <row r="122" spans="1:22">
      <c r="K122" s="280"/>
      <c r="L122" s="54"/>
      <c r="M122" s="53"/>
      <c r="U122" s="54"/>
      <c r="V122" s="53"/>
    </row>
    <row r="123" spans="1:22" ht="15.75" thickBot="1">
      <c r="B123" s="507" t="str">
        <f>[6]Parameters!$C$3</f>
        <v>Policies increasing working time</v>
      </c>
      <c r="C123" s="507"/>
      <c r="D123" s="507"/>
      <c r="E123" s="507"/>
      <c r="F123" s="507"/>
      <c r="G123" s="507"/>
      <c r="H123" s="507"/>
      <c r="I123" s="63"/>
      <c r="J123" s="43"/>
      <c r="K123" s="280"/>
      <c r="L123" s="54"/>
      <c r="M123" s="53"/>
      <c r="U123" s="54"/>
      <c r="V123" s="53"/>
    </row>
    <row r="124" spans="1:22" ht="13.5" thickBot="1">
      <c r="B124" s="220"/>
      <c r="C124" s="490" t="s">
        <v>102</v>
      </c>
      <c r="D124" s="491"/>
      <c r="E124" s="492"/>
      <c r="F124" s="490" t="s">
        <v>103</v>
      </c>
      <c r="G124" s="491"/>
      <c r="H124" s="492"/>
      <c r="I124" s="63"/>
      <c r="J124" s="43"/>
      <c r="K124" s="292"/>
    </row>
    <row r="125" spans="1:22" ht="27" customHeight="1" thickBot="1">
      <c r="A125" s="58"/>
      <c r="B125" s="221"/>
      <c r="C125" s="493" t="s">
        <v>104</v>
      </c>
      <c r="D125" s="493" t="s">
        <v>105</v>
      </c>
      <c r="E125" s="495" t="s">
        <v>150</v>
      </c>
      <c r="F125" s="497" t="str">
        <f xml:space="preserve"> "Level relative to "&amp; '[6]Output tables 1'!$E$3</f>
        <v>Level relative to EU15</v>
      </c>
      <c r="G125" s="488" t="s">
        <v>33</v>
      </c>
      <c r="H125" s="489"/>
      <c r="I125" s="63"/>
      <c r="J125" s="281"/>
      <c r="L125" s="282" t="s">
        <v>83</v>
      </c>
      <c r="M125" s="53"/>
      <c r="N125" s="294"/>
      <c r="O125" s="52"/>
      <c r="P125" s="294"/>
      <c r="Q125" s="342"/>
      <c r="U125" s="282" t="s">
        <v>83</v>
      </c>
      <c r="V125" s="53"/>
    </row>
    <row r="126" spans="1:22" ht="27" customHeight="1" thickBot="1">
      <c r="A126" s="58"/>
      <c r="B126" s="222"/>
      <c r="C126" s="494"/>
      <c r="D126" s="494"/>
      <c r="E126" s="496"/>
      <c r="F126" s="498"/>
      <c r="G126" s="150" t="s">
        <v>106</v>
      </c>
      <c r="H126" s="415" t="str">
        <f>"Relative " &amp;'[6]Output tables 1'!$E$3</f>
        <v>Relative EU15</v>
      </c>
      <c r="J126" s="147" t="s">
        <v>84</v>
      </c>
      <c r="L126" s="284" t="s">
        <v>38</v>
      </c>
      <c r="M126" s="285" t="s">
        <v>1</v>
      </c>
      <c r="N126" s="294"/>
      <c r="O126" s="52"/>
      <c r="P126" s="294"/>
      <c r="Q126" s="342"/>
      <c r="U126" s="284" t="s">
        <v>38</v>
      </c>
      <c r="V126" s="285" t="s">
        <v>1</v>
      </c>
    </row>
    <row r="127" spans="1:22" ht="48">
      <c r="A127" s="58">
        <v>1</v>
      </c>
      <c r="B127" s="152" t="str">
        <f>'[6]Output tables 3'!D$4</f>
        <v xml:space="preserve">Low-wage (poverty) trap : disincentives to work longer or earn more (One earner couple with two children)   (EMCO 19M6, STRIND ) 2001-2007 (-) </v>
      </c>
      <c r="C127" s="177" t="str">
        <f>'[6]Narrow list'!$A5</f>
        <v>pol</v>
      </c>
      <c r="D127" s="154" t="s">
        <v>193</v>
      </c>
      <c r="E127" s="155">
        <v>0.5</v>
      </c>
      <c r="F127" s="139">
        <f>'[6]Output tables 3'!$D$23</f>
        <v>9.9989928467308751</v>
      </c>
      <c r="G127" s="154" t="str">
        <f>IF(H127="","",IF((H127/10*O127*S127+P127)*S127&gt;$J$2,"↑",IF((H127/10*O127*S127+P127)*S127&lt;-$J$2,"↓","=")))</f>
        <v>↓</v>
      </c>
      <c r="H127" s="156">
        <f>'[6]Output tables 4'!$D$23</f>
        <v>-5.3706124308775731</v>
      </c>
      <c r="J127" s="51">
        <v>1</v>
      </c>
      <c r="L127" s="51">
        <f>IF($J127=1, IF(F127&lt;'Annex-LM'!$N$2,1,0),0)</f>
        <v>0</v>
      </c>
      <c r="M127" s="51">
        <f>IF($J127=1, IF(H127&lt;'Annex-LM'!$N$2,1,0),0)</f>
        <v>1</v>
      </c>
      <c r="N127" s="286"/>
      <c r="O127" s="363">
        <f>'[6]Output tables 4'!$D$43</f>
        <v>1.7573592136033231</v>
      </c>
      <c r="P127" s="364">
        <f>'[6]Output tables 4'!$D$42</f>
        <v>1.4033333333333324</v>
      </c>
      <c r="Q127" s="365" t="str">
        <f>'[6]Output tables 4'!$D$49</f>
        <v>Bad performance</v>
      </c>
      <c r="R127" s="364"/>
      <c r="S127" s="338">
        <f>IF(Q127="Good performance",1,IF(Q127="Bad performance",-1,IF(Q127="Unclear",1,"")))</f>
        <v>-1</v>
      </c>
      <c r="U127" s="51">
        <f>IF(F127&lt;='Annex-LM'!$O$2,1,0)</f>
        <v>0</v>
      </c>
      <c r="V127" s="51">
        <f>IF(H127&lt;='Annex-LM'!$O$2,1,0)</f>
        <v>0</v>
      </c>
    </row>
    <row r="128" spans="1:22" ht="36" customHeight="1">
      <c r="A128" s="58">
        <v>2</v>
      </c>
      <c r="B128" s="153" t="str">
        <f>'[6]Output tables 3'!E$4</f>
        <v xml:space="preserve">Low-wage trap  : disincentives to work longer or earn more (Single person with no children) (EMCO 19M6, STRIND) 2001-2007 (-)  </v>
      </c>
      <c r="C128" s="128" t="str">
        <f>'[6]Narrow list'!$A6</f>
        <v>pol</v>
      </c>
      <c r="D128" s="129" t="s">
        <v>193</v>
      </c>
      <c r="E128" s="130"/>
      <c r="F128" s="128">
        <f>'[6]Output tables 3'!$E$23</f>
        <v>20.440265734051941</v>
      </c>
      <c r="G128" s="129" t="str">
        <f t="shared" ref="G128:G149" si="8">IF(H128="","",IF((H128/10*O128*S128+P128)*S128&gt;$J$2,"↑",IF((H128/10*O128*S128+P128)*S128&lt;-$J$2,"↓","=")))</f>
        <v>↓</v>
      </c>
      <c r="H128" s="131">
        <f>'[6]Output tables 4'!$E$23</f>
        <v>-2.6148642882959736</v>
      </c>
      <c r="J128" s="51">
        <v>1</v>
      </c>
      <c r="L128" s="51">
        <f>IF($J128=1, IF(F128&lt;'Annex-LM'!$N$2,1,0),0)</f>
        <v>0</v>
      </c>
      <c r="M128" s="51">
        <f>IF($J128=1, IF(H128&lt;'Annex-LM'!$N$2,1,0),0)</f>
        <v>0</v>
      </c>
      <c r="N128" s="286"/>
      <c r="O128" s="350">
        <f>'[6]Output tables 4'!$E$43</f>
        <v>0.94059329217678411</v>
      </c>
      <c r="P128" s="299">
        <f>'[6]Output tables 4'!$E$42</f>
        <v>0.25833333333333286</v>
      </c>
      <c r="Q128" s="351" t="str">
        <f>'[6]Output tables 4'!$E$49</f>
        <v>Bad performance</v>
      </c>
      <c r="R128" s="299"/>
      <c r="S128" s="327">
        <f t="shared" ref="S128:S148" si="9">IF(Q128="Good performance",1,IF(Q128="Bad performance",-1,IF(Q128="Unclear",1,"")))</f>
        <v>-1</v>
      </c>
      <c r="U128" s="51">
        <f>IF(F128&lt;='Annex-LM'!$O$2,1,0)</f>
        <v>0</v>
      </c>
      <c r="V128" s="51">
        <f>IF(H128&lt;='Annex-LM'!$O$2,1,0)</f>
        <v>0</v>
      </c>
    </row>
    <row r="129" spans="1:22" ht="24" customHeight="1">
      <c r="A129" s="58">
        <v>3</v>
      </c>
      <c r="B129" s="149" t="str">
        <f>'[6]Output tables 3'!F$4</f>
        <v>Low-wage trap for second-earner income (first earner: 67% APW; second earner: 33% to 67%) (-)</v>
      </c>
      <c r="C129" s="133" t="str">
        <f>'[6]Narrow list'!$A7</f>
        <v>pol</v>
      </c>
      <c r="D129" s="134" t="s">
        <v>193</v>
      </c>
      <c r="E129" s="135">
        <v>0.5</v>
      </c>
      <c r="F129" s="133">
        <f>'[6]Output tables 3'!$F$23</f>
        <v>10.188780165332146</v>
      </c>
      <c r="G129" s="134" t="str">
        <f t="shared" si="8"/>
        <v>↓</v>
      </c>
      <c r="H129" s="136">
        <f>'[6]Output tables 4'!$F$23</f>
        <v>-8.5827955764610611</v>
      </c>
      <c r="J129" s="51"/>
      <c r="L129" s="51">
        <f>IF($J129=1, IF(F129&lt;'Annex-LM'!$N$2,1,0),0)</f>
        <v>0</v>
      </c>
      <c r="M129" s="51">
        <f>IF($J129=1, IF(H129&lt;'Annex-LM'!$N$2,1,0),0)</f>
        <v>0</v>
      </c>
      <c r="N129" s="295"/>
      <c r="O129" s="349">
        <f>'[6]Output tables 4'!$F$43</f>
        <v>0.69615883257984523</v>
      </c>
      <c r="P129" s="297">
        <f>'[6]Output tables 4'!$F$42</f>
        <v>0.30248943845527376</v>
      </c>
      <c r="Q129" s="298" t="str">
        <f>'[6]Output tables 4'!$F$49</f>
        <v>Bad performance</v>
      </c>
      <c r="R129" s="297"/>
      <c r="S129" s="327">
        <f t="shared" si="9"/>
        <v>-1</v>
      </c>
      <c r="U129" s="51">
        <f>IF(F129&lt;='Annex-LM'!$O$2,1,0)</f>
        <v>0</v>
      </c>
      <c r="V129" s="51">
        <f>IF(H129&lt;='Annex-LM'!$O$2,1,0)</f>
        <v>0</v>
      </c>
    </row>
    <row r="130" spans="1:22" ht="12.75" customHeight="1">
      <c r="A130" s="58">
        <v>4</v>
      </c>
      <c r="B130" s="149" t="str">
        <f>'[6]Output tables 3'!G$4</f>
        <v>Weekly usual working time (men) (+)</v>
      </c>
      <c r="C130" s="133" t="str">
        <f>'[6]Narrow list'!$A8</f>
        <v>perf</v>
      </c>
      <c r="D130" s="134" t="s">
        <v>179</v>
      </c>
      <c r="E130" s="135"/>
      <c r="F130" s="133">
        <f>'[6]Output tables 3'!$G$23</f>
        <v>-0.71449381205488072</v>
      </c>
      <c r="G130" s="134" t="str">
        <f t="shared" si="8"/>
        <v>↓</v>
      </c>
      <c r="H130" s="136">
        <f>'[6]Output tables 4'!$G$23</f>
        <v>-15.090200150722969</v>
      </c>
      <c r="J130" s="51"/>
      <c r="L130" s="51">
        <f>IF($J130=1, IF(F130&lt;'Annex-LM'!$N$2,1,0),0)</f>
        <v>0</v>
      </c>
      <c r="M130" s="51">
        <f>IF($J130=1, IF(H130&lt;'Annex-LM'!$N$2,1,0),0)</f>
        <v>0</v>
      </c>
      <c r="N130" s="52"/>
      <c r="O130" s="349">
        <f>'[6]Output tables 4'!$G$43</f>
        <v>0.20635444852373019</v>
      </c>
      <c r="P130" s="297">
        <f>'[6]Output tables 4'!$G$42</f>
        <v>2.7433196568821878E-2</v>
      </c>
      <c r="Q130" s="298" t="str">
        <f>'[6]Output tables 4'!$G$49</f>
        <v>Good performance</v>
      </c>
      <c r="R130" s="297"/>
      <c r="S130" s="327">
        <f t="shared" si="9"/>
        <v>1</v>
      </c>
      <c r="U130" s="51">
        <f>IF(F130&lt;='Annex-LM'!$O$2,1,0)</f>
        <v>0</v>
      </c>
      <c r="V130" s="51">
        <f>IF(H130&lt;='Annex-LM'!$O$2,1,0)</f>
        <v>1</v>
      </c>
    </row>
    <row r="131" spans="1:22" ht="12.75" customHeight="1">
      <c r="A131" s="58">
        <v>5</v>
      </c>
      <c r="B131" s="149" t="str">
        <f>'[6]Output tables 3'!H$4</f>
        <v>Weekly usual working time (women) (+)</v>
      </c>
      <c r="C131" s="133" t="str">
        <f>'[6]Narrow list'!$A9</f>
        <v>perf</v>
      </c>
      <c r="D131" s="134" t="s">
        <v>179</v>
      </c>
      <c r="E131" s="135"/>
      <c r="F131" s="133">
        <f>'[6]Output tables 3'!$H$23</f>
        <v>-0.90363518515173868</v>
      </c>
      <c r="G131" s="134" t="str">
        <f t="shared" si="8"/>
        <v>↓</v>
      </c>
      <c r="H131" s="136">
        <f>'[6]Output tables 4'!$H$23</f>
        <v>-12.495617768511501</v>
      </c>
      <c r="J131" s="51"/>
      <c r="L131" s="51">
        <f>IF($J131=1, IF(F131&lt;'Annex-LM'!$N$2,1,0),0)</f>
        <v>0</v>
      </c>
      <c r="M131" s="51">
        <f>IF($J131=1, IF(H131&lt;'Annex-LM'!$N$2,1,0),0)</f>
        <v>0</v>
      </c>
      <c r="N131" s="55"/>
      <c r="O131" s="349">
        <f>'[6]Output tables 4'!$H$43</f>
        <v>0.14561210392119275</v>
      </c>
      <c r="P131" s="297">
        <f>'[6]Output tables 4'!$H$42</f>
        <v>3.6923057292871501E-4</v>
      </c>
      <c r="Q131" s="298" t="str">
        <f>'[6]Output tables 4'!$H$49</f>
        <v>Good performance</v>
      </c>
      <c r="R131" s="297"/>
      <c r="S131" s="327">
        <f t="shared" si="9"/>
        <v>1</v>
      </c>
      <c r="U131" s="51">
        <f>IF(F131&lt;='Annex-LM'!$O$2,1,0)</f>
        <v>0</v>
      </c>
      <c r="V131" s="51">
        <f>IF(H131&lt;='Annex-LM'!$O$2,1,0)</f>
        <v>0</v>
      </c>
    </row>
    <row r="132" spans="1:22" ht="12.75" customHeight="1">
      <c r="A132" s="58">
        <v>6</v>
      </c>
      <c r="B132" s="153" t="str">
        <f>'[6]Output tables 3'!I$4</f>
        <v>Annual average working time (+)</v>
      </c>
      <c r="C132" s="128" t="str">
        <f>'[6]Narrow list'!$A10</f>
        <v>perf</v>
      </c>
      <c r="D132" s="129" t="s">
        <v>192</v>
      </c>
      <c r="E132" s="130"/>
      <c r="F132" s="128">
        <f>'[6]Output tables 3'!$I$23</f>
        <v>14.556811336512901</v>
      </c>
      <c r="G132" s="129" t="str">
        <f t="shared" si="8"/>
        <v>↑</v>
      </c>
      <c r="H132" s="131">
        <f>'[6]Output tables 4'!$I$23</f>
        <v>29.626187074699224</v>
      </c>
      <c r="J132" s="51">
        <v>1</v>
      </c>
      <c r="L132" s="51">
        <f>IF($J132=1, IF(F132&lt;'Annex-LM'!$N$2,1,0),0)</f>
        <v>0</v>
      </c>
      <c r="M132" s="51">
        <f>IF($J132=1, IF(H132&lt;'Annex-LM'!$N$2,1,0),0)</f>
        <v>0</v>
      </c>
      <c r="O132" s="350">
        <f>'[6]Output tables 4'!$I$43</f>
        <v>0.22237577723072757</v>
      </c>
      <c r="P132" s="299">
        <f>'[6]Output tables 4'!$I$42</f>
        <v>-0.34326420800761615</v>
      </c>
      <c r="Q132" s="351" t="str">
        <f>'[6]Output tables 4'!$I$49</f>
        <v>Good performance</v>
      </c>
      <c r="R132" s="299"/>
      <c r="S132" s="327">
        <f t="shared" si="9"/>
        <v>1</v>
      </c>
      <c r="U132" s="51">
        <f>IF(F132&lt;='Annex-LM'!$O$2,1,0)</f>
        <v>0</v>
      </c>
      <c r="V132" s="51">
        <f>IF(H132&lt;='Annex-LM'!$O$2,1,0)</f>
        <v>0</v>
      </c>
    </row>
    <row r="133" spans="1:22" ht="12.75" customHeight="1">
      <c r="A133" s="58">
        <v>7</v>
      </c>
      <c r="B133" s="149" t="str">
        <f>'[6]Output tables 3'!J$4</f>
        <v>Share of overtime workers (men) (+)</v>
      </c>
      <c r="C133" s="133" t="str">
        <f>'[6]Narrow list'!$A11</f>
        <v>perf</v>
      </c>
      <c r="D133" s="134" t="s">
        <v>192</v>
      </c>
      <c r="E133" s="135"/>
      <c r="F133" s="133">
        <f>'[6]Output tables 3'!$J$23</f>
        <v>-0.12403848563062388</v>
      </c>
      <c r="G133" s="134" t="str">
        <f t="shared" si="8"/>
        <v>↑</v>
      </c>
      <c r="H133" s="136">
        <f>'[6]Output tables 4'!$J$23</f>
        <v>0.40082991316804911</v>
      </c>
      <c r="J133" s="51"/>
      <c r="L133" s="51">
        <f>IF($J133=1, IF(F133&lt;'Annex-LM'!$N$2,1,0),0)</f>
        <v>0</v>
      </c>
      <c r="M133" s="51">
        <f>IF($J133=1, IF(H133&lt;'Annex-LM'!$N$2,1,0),0)</f>
        <v>0</v>
      </c>
      <c r="O133" s="349">
        <f>'[6]Output tables 4'!$J$43</f>
        <v>94.714630004754042</v>
      </c>
      <c r="P133" s="297">
        <f>'[6]Output tables 4'!$J$42</f>
        <v>1.5528144675662212</v>
      </c>
      <c r="Q133" s="298" t="str">
        <f>'[6]Output tables 4'!$J$49</f>
        <v>Good performance</v>
      </c>
      <c r="R133" s="297"/>
      <c r="S133" s="327">
        <f t="shared" si="9"/>
        <v>1</v>
      </c>
      <c r="U133" s="51">
        <f>IF(F133&lt;='Annex-LM'!$O$2,1,0)</f>
        <v>0</v>
      </c>
      <c r="V133" s="51">
        <f>IF(H133&lt;='Annex-LM'!$O$2,1,0)</f>
        <v>0</v>
      </c>
    </row>
    <row r="134" spans="1:22" ht="12.75" customHeight="1">
      <c r="A134" s="58">
        <v>8</v>
      </c>
      <c r="B134" s="149" t="str">
        <f>'[6]Output tables 3'!K$4</f>
        <v>Share of overtime workers (women) (+)</v>
      </c>
      <c r="C134" s="133" t="str">
        <f>'[6]Narrow list'!$A12</f>
        <v>perf</v>
      </c>
      <c r="D134" s="134" t="s">
        <v>192</v>
      </c>
      <c r="E134" s="135">
        <v>1</v>
      </c>
      <c r="F134" s="133">
        <f>'[6]Output tables 3'!$K$23</f>
        <v>-4.4521273435562483</v>
      </c>
      <c r="G134" s="134" t="str">
        <f t="shared" si="8"/>
        <v/>
      </c>
      <c r="H134" s="136" t="str">
        <f>'[6]Output tables 4'!$K$23</f>
        <v/>
      </c>
      <c r="J134" s="51"/>
      <c r="L134" s="51">
        <f>IF($J134=1, IF(F134&lt;'Annex-LM'!$N$2,1,0),0)</f>
        <v>0</v>
      </c>
      <c r="M134" s="51">
        <f>IF($J134=1, IF(H134&lt;'Annex-LM'!$N$2,1,0),0)</f>
        <v>0</v>
      </c>
      <c r="O134" s="349">
        <f>'[6]Output tables 4'!$K$43</f>
        <v>48.490352588470046</v>
      </c>
      <c r="P134" s="297">
        <f>'[6]Output tables 4'!$K$42</f>
        <v>3.1283491589507744</v>
      </c>
      <c r="Q134" s="298" t="str">
        <f>'[6]Output tables 4'!$K$49</f>
        <v>Good performance</v>
      </c>
      <c r="R134" s="297"/>
      <c r="S134" s="327">
        <f t="shared" si="9"/>
        <v>1</v>
      </c>
      <c r="U134" s="51">
        <f>IF(F134&lt;='Annex-LM'!$O$2,1,0)</f>
        <v>0</v>
      </c>
      <c r="V134" s="51">
        <f>IF(H134&lt;='Annex-LM'!$O$2,1,0)</f>
        <v>0</v>
      </c>
    </row>
    <row r="135" spans="1:22" ht="12.75" customHeight="1">
      <c r="A135" s="58">
        <v>9</v>
      </c>
      <c r="B135" s="149" t="str">
        <f>'[6]Output tables 3'!L$4</f>
        <v>Serious accidents at work  (-)</v>
      </c>
      <c r="C135" s="133" t="str">
        <f>'[6]Narrow list'!$A13</f>
        <v>perf</v>
      </c>
      <c r="D135" s="134" t="s">
        <v>108</v>
      </c>
      <c r="E135" s="135"/>
      <c r="F135" s="133">
        <f>'[6]Output tables 3'!$L$23</f>
        <v>-10.208904712231098</v>
      </c>
      <c r="G135" s="134" t="str">
        <f t="shared" si="8"/>
        <v>↑</v>
      </c>
      <c r="H135" s="136">
        <f>'[6]Output tables 4'!$L$23</f>
        <v>2.2153550593415163</v>
      </c>
      <c r="J135" s="51"/>
      <c r="L135" s="51">
        <f>IF($J135=1, IF(F135&lt;'Annex-LM'!$N$2,1,0),0)</f>
        <v>0</v>
      </c>
      <c r="M135" s="51">
        <f>IF($J135=1, IF(H135&lt;'Annex-LM'!$N$2,1,0),0)</f>
        <v>0</v>
      </c>
      <c r="O135" s="349">
        <f>'[6]Output tables 4'!$L$43</f>
        <v>1.2896997459143646</v>
      </c>
      <c r="P135" s="297">
        <f>'[6]Output tables 4'!$L$42</f>
        <v>-3.7142857142857144</v>
      </c>
      <c r="Q135" s="298" t="str">
        <f>'[6]Output tables 4'!$L$49</f>
        <v>Bad performance</v>
      </c>
      <c r="R135" s="297"/>
      <c r="S135" s="327">
        <f t="shared" si="9"/>
        <v>-1</v>
      </c>
      <c r="U135" s="51">
        <f>IF(F135&lt;='Annex-LM'!$O$2,1,0)</f>
        <v>0</v>
      </c>
      <c r="V135" s="51">
        <f>IF(H135&lt;='Annex-LM'!$O$2,1,0)</f>
        <v>0</v>
      </c>
    </row>
    <row r="136" spans="1:22" ht="12.75" customHeight="1">
      <c r="A136" s="58">
        <v>10</v>
      </c>
      <c r="B136" s="149" t="str">
        <f>'[6]Output tables 3'!M$4</f>
        <v>Fatal accidents at work (-)</v>
      </c>
      <c r="C136" s="133" t="str">
        <f>'[6]Narrow list'!$A14</f>
        <v>perf</v>
      </c>
      <c r="D136" s="134" t="s">
        <v>108</v>
      </c>
      <c r="E136" s="135"/>
      <c r="F136" s="133">
        <f>'[6]Output tables 3'!$M$23</f>
        <v>8.3763382621555635</v>
      </c>
      <c r="G136" s="134" t="str">
        <f t="shared" si="8"/>
        <v>↑</v>
      </c>
      <c r="H136" s="136">
        <f>'[6]Output tables 4'!$M$23</f>
        <v>-1.3166515956982172</v>
      </c>
      <c r="J136" s="51"/>
      <c r="L136" s="51">
        <f>IF($J136=1, IF(F136&lt;'Annex-LM'!$N$2,1,0),0)</f>
        <v>0</v>
      </c>
      <c r="M136" s="51">
        <f>IF($J136=1, IF(H136&lt;'Annex-LM'!$N$2,1,0),0)</f>
        <v>0</v>
      </c>
      <c r="O136" s="349">
        <f>'[6]Output tables 4'!$M$43</f>
        <v>2.1700067553768649</v>
      </c>
      <c r="P136" s="297">
        <f>'[6]Output tables 4'!$M$42</f>
        <v>-2.5714285714285716</v>
      </c>
      <c r="Q136" s="298" t="str">
        <f>'[6]Output tables 4'!$M$49</f>
        <v>Bad performance</v>
      </c>
      <c r="R136" s="297"/>
      <c r="S136" s="327">
        <f t="shared" si="9"/>
        <v>-1</v>
      </c>
      <c r="U136" s="51">
        <f>IF(F136&lt;='Annex-LM'!$O$2,1,0)</f>
        <v>0</v>
      </c>
      <c r="V136" s="51">
        <f>IF(H136&lt;='Annex-LM'!$O$2,1,0)</f>
        <v>0</v>
      </c>
    </row>
    <row r="137" spans="1:22" ht="12.75" hidden="1" customHeight="1" outlineLevel="1">
      <c r="A137" s="58">
        <v>11</v>
      </c>
      <c r="B137" s="149" t="str">
        <f>'[6]Output tables 3'!N$4</f>
        <v>Indicator</v>
      </c>
      <c r="C137" s="133" t="str">
        <f>'[6]Narrow list'!$A15</f>
        <v>pol</v>
      </c>
      <c r="D137" s="134"/>
      <c r="E137" s="135"/>
      <c r="F137" s="133" t="str">
        <f>'[6]Output tables 3'!$N$23</f>
        <v/>
      </c>
      <c r="G137" s="134" t="str">
        <f t="shared" si="8"/>
        <v/>
      </c>
      <c r="H137" s="136" t="str">
        <f>'[6]Output tables 4'!$N$23</f>
        <v/>
      </c>
      <c r="J137" s="51"/>
      <c r="L137" s="51">
        <f>IF($J137=1, IF(F137&lt;'Annex-LM'!$N$2,1,0),0)</f>
        <v>0</v>
      </c>
      <c r="M137" s="51">
        <f>IF($J137=1, IF(H137&lt;'Annex-LM'!$N$2,1,0),0)</f>
        <v>0</v>
      </c>
      <c r="O137" s="349" t="str">
        <f>'[6]Output tables 4'!$N$43</f>
        <v/>
      </c>
      <c r="P137" s="297" t="str">
        <f>'[6]Output tables 4'!$N$42</f>
        <v>n.a.</v>
      </c>
      <c r="Q137" s="298" t="str">
        <f>'[6]Output tables 4'!$N$49</f>
        <v>Bad performance</v>
      </c>
      <c r="R137" s="297"/>
      <c r="S137" s="327">
        <f t="shared" si="9"/>
        <v>-1</v>
      </c>
      <c r="U137" s="51">
        <f>IF(F137&lt;='Annex-LM'!$O$2,1,0)</f>
        <v>0</v>
      </c>
      <c r="V137" s="51">
        <f>IF(H137&lt;='Annex-LM'!$O$2,1,0)</f>
        <v>0</v>
      </c>
    </row>
    <row r="138" spans="1:22" ht="12.75" hidden="1" customHeight="1" outlineLevel="1">
      <c r="A138" s="58">
        <v>12</v>
      </c>
      <c r="B138" s="149" t="str">
        <f>'[6]Output tables 3'!O$4</f>
        <v>Indicator</v>
      </c>
      <c r="C138" s="133" t="str">
        <f>'[6]Narrow list'!$A16</f>
        <v>perf</v>
      </c>
      <c r="D138" s="134"/>
      <c r="E138" s="135"/>
      <c r="F138" s="133" t="str">
        <f>'[6]Output tables 3'!$O$23</f>
        <v/>
      </c>
      <c r="G138" s="134" t="str">
        <f t="shared" si="8"/>
        <v/>
      </c>
      <c r="H138" s="136" t="str">
        <f>'[6]Output tables 4'!$O$23</f>
        <v/>
      </c>
      <c r="J138" s="51"/>
      <c r="L138" s="51">
        <f>IF($J138=1, IF(F138&lt;'Annex-LM'!$N$2,1,0),0)</f>
        <v>0</v>
      </c>
      <c r="M138" s="51">
        <f>IF($J138=1, IF(H138&lt;'Annex-LM'!$N$2,1,0),0)</f>
        <v>0</v>
      </c>
      <c r="O138" s="349" t="str">
        <f>'[6]Output tables 4'!$O$43</f>
        <v/>
      </c>
      <c r="P138" s="297" t="str">
        <f>'[6]Output tables 4'!$O$42</f>
        <v>n.a.</v>
      </c>
      <c r="Q138" s="298" t="str">
        <f>'[6]Output tables 4'!$O$49</f>
        <v>Bad performance</v>
      </c>
      <c r="R138" s="297"/>
      <c r="S138" s="327">
        <f t="shared" si="9"/>
        <v>-1</v>
      </c>
      <c r="U138" s="51">
        <f>IF(F138&lt;='Annex-LM'!$O$2,1,0)</f>
        <v>0</v>
      </c>
      <c r="V138" s="51">
        <f>IF(H138&lt;='Annex-LM'!$O$2,1,0)</f>
        <v>0</v>
      </c>
    </row>
    <row r="139" spans="1:22" ht="12.75" hidden="1" customHeight="1" outlineLevel="1">
      <c r="A139" s="58">
        <v>13</v>
      </c>
      <c r="B139" s="149" t="str">
        <f>'[6]Output tables 3'!P$4</f>
        <v>Indicator</v>
      </c>
      <c r="C139" s="133" t="str">
        <f>'[6]Narrow list'!$A17</f>
        <v>perf</v>
      </c>
      <c r="D139" s="134"/>
      <c r="E139" s="135"/>
      <c r="F139" s="133" t="str">
        <f>'[6]Output tables 3'!$P$23</f>
        <v/>
      </c>
      <c r="G139" s="134" t="str">
        <f t="shared" si="8"/>
        <v/>
      </c>
      <c r="H139" s="136" t="str">
        <f>'[6]Output tables 4'!$P$23</f>
        <v/>
      </c>
      <c r="J139" s="51"/>
      <c r="L139" s="51">
        <f>IF($J139=1, IF(F139&lt;'Annex-LM'!$N$2,1,0),0)</f>
        <v>0</v>
      </c>
      <c r="M139" s="51">
        <f>IF($J139=1, IF(H139&lt;'Annex-LM'!$N$2,1,0),0)</f>
        <v>0</v>
      </c>
      <c r="O139" s="349" t="str">
        <f>'[6]Output tables 4'!$P$43</f>
        <v/>
      </c>
      <c r="P139" s="297" t="str">
        <f>'[6]Output tables 4'!$P$42</f>
        <v>n.a.</v>
      </c>
      <c r="Q139" s="298" t="str">
        <f>'[6]Output tables 4'!$P$49</f>
        <v>Bad performance</v>
      </c>
      <c r="R139" s="297"/>
      <c r="S139" s="327">
        <f t="shared" si="9"/>
        <v>-1</v>
      </c>
      <c r="U139" s="51">
        <f>IF(F139&lt;='Annex-LM'!$O$2,1,0)</f>
        <v>0</v>
      </c>
      <c r="V139" s="51">
        <f>IF(H139&lt;='Annex-LM'!$O$2,1,0)</f>
        <v>0</v>
      </c>
    </row>
    <row r="140" spans="1:22" ht="12.75" hidden="1" customHeight="1" outlineLevel="1">
      <c r="A140" s="58">
        <v>14</v>
      </c>
      <c r="B140" s="149" t="str">
        <f>'[6]Output tables 3'!Q$4</f>
        <v>Indicator</v>
      </c>
      <c r="C140" s="133" t="str">
        <f>'[6]Narrow list'!$A18</f>
        <v>perf</v>
      </c>
      <c r="D140" s="134"/>
      <c r="E140" s="135"/>
      <c r="F140" s="133" t="str">
        <f>'[6]Output tables 3'!$Q$23</f>
        <v/>
      </c>
      <c r="G140" s="134" t="str">
        <f t="shared" si="8"/>
        <v/>
      </c>
      <c r="H140" s="136" t="str">
        <f>'[6]Output tables 4'!$Q$23</f>
        <v/>
      </c>
      <c r="J140" s="51"/>
      <c r="L140" s="51">
        <f>IF($J140=1, IF(F140&lt;'Annex-LM'!$N$2,1,0),0)</f>
        <v>0</v>
      </c>
      <c r="M140" s="51">
        <f>IF($J140=1, IF(H140&lt;'Annex-LM'!$N$2,1,0),0)</f>
        <v>0</v>
      </c>
      <c r="O140" s="349" t="str">
        <f>'[6]Output tables 4'!$Q$43</f>
        <v/>
      </c>
      <c r="P140" s="297" t="str">
        <f>'[6]Output tables 4'!$Q$42</f>
        <v>n.a.</v>
      </c>
      <c r="Q140" s="298" t="str">
        <f>'[6]Output tables 4'!$Q$49</f>
        <v>Good performance</v>
      </c>
      <c r="R140" s="297"/>
      <c r="S140" s="327">
        <f t="shared" si="9"/>
        <v>1</v>
      </c>
      <c r="U140" s="51">
        <f>IF(F140&lt;='Annex-LM'!$O$2,1,0)</f>
        <v>0</v>
      </c>
      <c r="V140" s="51">
        <f>IF(H140&lt;='Annex-LM'!$O$2,1,0)</f>
        <v>0</v>
      </c>
    </row>
    <row r="141" spans="1:22" ht="12.75" hidden="1" customHeight="1" outlineLevel="1">
      <c r="A141" s="58">
        <v>15</v>
      </c>
      <c r="B141" s="149" t="str">
        <f>'[6]Output tables 3'!R$4</f>
        <v>Indicator</v>
      </c>
      <c r="C141" s="133" t="str">
        <f>'[6]Narrow list'!$A19</f>
        <v>perf</v>
      </c>
      <c r="D141" s="134"/>
      <c r="E141" s="135"/>
      <c r="F141" s="133" t="str">
        <f>'[6]Output tables 3'!$R$23</f>
        <v/>
      </c>
      <c r="G141" s="134" t="str">
        <f t="shared" si="8"/>
        <v/>
      </c>
      <c r="H141" s="136" t="str">
        <f>'[6]Output tables 4'!$R$23</f>
        <v/>
      </c>
      <c r="J141" s="51"/>
      <c r="L141" s="51">
        <f>IF($J141=1, IF(F141&lt;'Annex-LM'!$N$2,1,0),0)</f>
        <v>0</v>
      </c>
      <c r="M141" s="51">
        <f>IF($J141=1, IF(H141&lt;'Annex-LM'!$N$2,1,0),0)</f>
        <v>0</v>
      </c>
      <c r="O141" s="349" t="str">
        <f>'[6]Output tables 4'!$R$43</f>
        <v/>
      </c>
      <c r="P141" s="297" t="str">
        <f>'[6]Output tables 4'!$R$42</f>
        <v>n.a.</v>
      </c>
      <c r="Q141" s="298" t="str">
        <f>'[6]Output tables 4'!$R$49</f>
        <v>Bad performance</v>
      </c>
      <c r="R141" s="297"/>
      <c r="S141" s="327">
        <f t="shared" si="9"/>
        <v>-1</v>
      </c>
      <c r="U141" s="51">
        <f>IF(F141&lt;='Annex-LM'!$O$2,1,0)</f>
        <v>0</v>
      </c>
      <c r="V141" s="51">
        <f>IF(H141&lt;='Annex-LM'!$O$2,1,0)</f>
        <v>0</v>
      </c>
    </row>
    <row r="142" spans="1:22" ht="12.75" hidden="1" customHeight="1" outlineLevel="1">
      <c r="A142" s="58">
        <v>16</v>
      </c>
      <c r="B142" s="149" t="str">
        <f>'[6]Output tables 3'!S$4</f>
        <v>Indicator</v>
      </c>
      <c r="C142" s="133" t="str">
        <f>'[6]Narrow list'!$A20</f>
        <v>pol</v>
      </c>
      <c r="D142" s="134"/>
      <c r="E142" s="135"/>
      <c r="F142" s="133" t="str">
        <f>'[6]Output tables 3'!$S$23</f>
        <v/>
      </c>
      <c r="G142" s="134" t="str">
        <f t="shared" si="8"/>
        <v/>
      </c>
      <c r="H142" s="136" t="str">
        <f>'[6]Output tables 4'!$S$23</f>
        <v/>
      </c>
      <c r="J142" s="51"/>
      <c r="L142" s="51">
        <f>IF($J142=1, IF(F142&lt;'Annex-LM'!$N$2,1,0),0)</f>
        <v>0</v>
      </c>
      <c r="M142" s="51">
        <f>IF($J142=1, IF(H142&lt;'Annex-LM'!$N$2,1,0),0)</f>
        <v>0</v>
      </c>
      <c r="O142" s="349" t="str">
        <f>'[6]Output tables 4'!$S$43</f>
        <v/>
      </c>
      <c r="P142" s="297" t="str">
        <f>'[6]Output tables 4'!$S$42</f>
        <v>n.a.</v>
      </c>
      <c r="Q142" s="298" t="str">
        <f>'[6]Output tables 4'!$S$49</f>
        <v>Bad performance</v>
      </c>
      <c r="R142" s="297"/>
      <c r="S142" s="327">
        <f t="shared" si="9"/>
        <v>-1</v>
      </c>
      <c r="U142" s="51">
        <f>IF(F142&lt;='Annex-LM'!$O$2,1,0)</f>
        <v>0</v>
      </c>
      <c r="V142" s="51">
        <f>IF(H142&lt;='Annex-LM'!$O$2,1,0)</f>
        <v>0</v>
      </c>
    </row>
    <row r="143" spans="1:22" ht="12.75" hidden="1" customHeight="1" outlineLevel="1">
      <c r="A143" s="58">
        <v>17</v>
      </c>
      <c r="B143" s="149" t="str">
        <f>'[6]Output tables 3'!T$4</f>
        <v>Indicator</v>
      </c>
      <c r="C143" s="133" t="str">
        <f>'[6]Narrow list'!$A21</f>
        <v>pol</v>
      </c>
      <c r="D143" s="134"/>
      <c r="E143" s="135"/>
      <c r="F143" s="133" t="str">
        <f>'[6]Output tables 3'!$T$23</f>
        <v/>
      </c>
      <c r="G143" s="134" t="str">
        <f t="shared" si="8"/>
        <v/>
      </c>
      <c r="H143" s="136" t="str">
        <f>'[6]Output tables 4'!$T$23</f>
        <v/>
      </c>
      <c r="J143" s="51"/>
      <c r="L143" s="51">
        <f>IF($J143=1, IF(F143&lt;'Annex-LM'!$N$2,1,0),0)</f>
        <v>0</v>
      </c>
      <c r="M143" s="51">
        <f>IF($J143=1, IF(H143&lt;'Annex-LM'!$N$2,1,0),0)</f>
        <v>0</v>
      </c>
      <c r="O143" s="349" t="str">
        <f>'[6]Output tables 4'!$T$43</f>
        <v/>
      </c>
      <c r="P143" s="297" t="str">
        <f>'[6]Output tables 4'!$T$42</f>
        <v>n.a.</v>
      </c>
      <c r="Q143" s="298" t="str">
        <f>'[6]Output tables 4'!$T$49</f>
        <v>Bad performance</v>
      </c>
      <c r="R143" s="297"/>
      <c r="S143" s="327">
        <f t="shared" si="9"/>
        <v>-1</v>
      </c>
      <c r="U143" s="51">
        <f>IF(F143&lt;='Annex-LM'!$O$2,1,0)</f>
        <v>0</v>
      </c>
      <c r="V143" s="51">
        <f>IF(H143&lt;='Annex-LM'!$O$2,1,0)</f>
        <v>0</v>
      </c>
    </row>
    <row r="144" spans="1:22" ht="12.75" hidden="1" customHeight="1" outlineLevel="1">
      <c r="A144" s="58">
        <v>18</v>
      </c>
      <c r="B144" s="149" t="str">
        <f>'[6]Output tables 3'!U$4</f>
        <v>Indicator</v>
      </c>
      <c r="C144" s="133" t="str">
        <f>'[6]Narrow list'!$A22</f>
        <v>pol</v>
      </c>
      <c r="D144" s="134"/>
      <c r="E144" s="135"/>
      <c r="F144" s="133" t="str">
        <f>'[6]Output tables 3'!$U$23</f>
        <v/>
      </c>
      <c r="G144" s="134" t="str">
        <f t="shared" si="8"/>
        <v/>
      </c>
      <c r="H144" s="136" t="str">
        <f>'[6]Output tables 4'!$U$23</f>
        <v/>
      </c>
      <c r="J144" s="51"/>
      <c r="L144" s="51">
        <f>IF($J144=1, IF(F144&lt;'Annex-LM'!$N$2,1,0),0)</f>
        <v>0</v>
      </c>
      <c r="M144" s="51">
        <f>IF($J144=1, IF(H144&lt;'Annex-LM'!$N$2,1,0),0)</f>
        <v>0</v>
      </c>
      <c r="O144" s="349" t="str">
        <f>'[6]Output tables 4'!$U$43</f>
        <v/>
      </c>
      <c r="P144" s="297" t="str">
        <f>'[6]Output tables 4'!$U$42</f>
        <v>n.a.</v>
      </c>
      <c r="Q144" s="298" t="str">
        <f>'[6]Output tables 4'!$U$49</f>
        <v>Bad performance</v>
      </c>
      <c r="R144" s="297"/>
      <c r="S144" s="327">
        <f t="shared" si="9"/>
        <v>-1</v>
      </c>
      <c r="U144" s="51">
        <f>IF(F144&lt;='Annex-LM'!$O$2,1,0)</f>
        <v>0</v>
      </c>
      <c r="V144" s="51">
        <f>IF(H144&lt;='Annex-LM'!$O$2,1,0)</f>
        <v>0</v>
      </c>
    </row>
    <row r="145" spans="1:22" ht="12.75" hidden="1" customHeight="1" outlineLevel="1">
      <c r="A145" s="58">
        <v>19</v>
      </c>
      <c r="B145" s="149" t="str">
        <f>'[6]Output tables 3'!V$4</f>
        <v>Indicator</v>
      </c>
      <c r="C145" s="133" t="str">
        <f>'[6]Narrow list'!$A23</f>
        <v>pol</v>
      </c>
      <c r="D145" s="134"/>
      <c r="E145" s="135"/>
      <c r="F145" s="133" t="str">
        <f>'[6]Output tables 3'!$V$23</f>
        <v/>
      </c>
      <c r="G145" s="134" t="str">
        <f t="shared" si="8"/>
        <v/>
      </c>
      <c r="H145" s="136" t="str">
        <f>'[6]Output tables 4'!$V$23</f>
        <v/>
      </c>
      <c r="J145" s="51"/>
      <c r="L145" s="51">
        <f>IF($J145=1, IF(F145&lt;'Annex-LM'!$N$2,1,0),0)</f>
        <v>0</v>
      </c>
      <c r="M145" s="51">
        <f>IF($J145=1, IF(H145&lt;'Annex-LM'!$N$2,1,0),0)</f>
        <v>0</v>
      </c>
      <c r="O145" s="349" t="str">
        <f>'[6]Output tables 4'!$V$43</f>
        <v/>
      </c>
      <c r="P145" s="297" t="str">
        <f>'[6]Output tables 4'!$V$42</f>
        <v>n.a.</v>
      </c>
      <c r="Q145" s="298" t="str">
        <f>'[6]Output tables 4'!$V$49</f>
        <v>Bad performance</v>
      </c>
      <c r="R145" s="297"/>
      <c r="S145" s="327">
        <f t="shared" si="9"/>
        <v>-1</v>
      </c>
      <c r="U145" s="51">
        <f>IF(F145&lt;='Annex-LM'!$O$2,1,0)</f>
        <v>0</v>
      </c>
      <c r="V145" s="51">
        <f>IF(H145&lt;='Annex-LM'!$O$2,1,0)</f>
        <v>0</v>
      </c>
    </row>
    <row r="146" spans="1:22" ht="12.75" hidden="1" customHeight="1" outlineLevel="1">
      <c r="A146" s="58">
        <v>20</v>
      </c>
      <c r="B146" s="149" t="str">
        <f>'[6]Output tables 3'!W$4</f>
        <v>Indicator</v>
      </c>
      <c r="C146" s="133" t="str">
        <f>'[6]Narrow list'!$A24</f>
        <v>pol</v>
      </c>
      <c r="D146" s="134"/>
      <c r="E146" s="135"/>
      <c r="F146" s="133" t="str">
        <f>'[6]Output tables 3'!$W$23</f>
        <v/>
      </c>
      <c r="G146" s="134" t="str">
        <f t="shared" si="8"/>
        <v/>
      </c>
      <c r="H146" s="136" t="str">
        <f>'[6]Output tables 4'!$W$23</f>
        <v/>
      </c>
      <c r="J146" s="51"/>
      <c r="L146" s="51">
        <f>IF($J146=1, IF(F146&lt;'Annex-LM'!$N$2,1,0),0)</f>
        <v>0</v>
      </c>
      <c r="M146" s="51">
        <f>IF($J146=1, IF(H146&lt;'Annex-LM'!$N$2,1,0),0)</f>
        <v>0</v>
      </c>
      <c r="O146" s="349" t="str">
        <f>'[6]Output tables 4'!$W$43</f>
        <v/>
      </c>
      <c r="P146" s="297" t="str">
        <f>'[6]Output tables 4'!$W$42</f>
        <v>n.a.</v>
      </c>
      <c r="Q146" s="298" t="str">
        <f>'[6]Output tables 4'!$W$49</f>
        <v>Bad performance</v>
      </c>
      <c r="R146" s="297"/>
      <c r="S146" s="327">
        <f t="shared" si="9"/>
        <v>-1</v>
      </c>
      <c r="U146" s="51">
        <f>IF(F146&lt;='Annex-LM'!$O$2,1,0)</f>
        <v>0</v>
      </c>
      <c r="V146" s="51">
        <f>IF(H146&lt;='Annex-LM'!$O$2,1,0)</f>
        <v>0</v>
      </c>
    </row>
    <row r="147" spans="1:22" ht="12.75" hidden="1" customHeight="1" outlineLevel="1">
      <c r="A147" s="58">
        <v>21</v>
      </c>
      <c r="B147" s="149" t="str">
        <f>'[6]Output tables 3'!X$4</f>
        <v>Indicator</v>
      </c>
      <c r="C147" s="133" t="str">
        <f>'[6]Narrow list'!$A25</f>
        <v>pol</v>
      </c>
      <c r="D147" s="134"/>
      <c r="E147" s="135"/>
      <c r="F147" s="133" t="str">
        <f>'[6]Output tables 3'!$X$23</f>
        <v/>
      </c>
      <c r="G147" s="134" t="str">
        <f t="shared" si="8"/>
        <v/>
      </c>
      <c r="H147" s="136" t="str">
        <f>'[6]Output tables 4'!$X$23</f>
        <v/>
      </c>
      <c r="J147" s="51"/>
      <c r="L147" s="51">
        <f>IF($J147=1, IF(F147&lt;'Annex-LM'!$N$2,1,0),0)</f>
        <v>0</v>
      </c>
      <c r="M147" s="51">
        <f>IF($J147=1, IF(H147&lt;'Annex-LM'!$N$2,1,0),0)</f>
        <v>0</v>
      </c>
      <c r="O147" s="349" t="str">
        <f>'[6]Output tables 4'!$X$43</f>
        <v/>
      </c>
      <c r="P147" s="297" t="str">
        <f>'[6]Output tables 4'!$X$42</f>
        <v>n.a.</v>
      </c>
      <c r="Q147" s="298" t="str">
        <f>'[6]Output tables 4'!$X$49</f>
        <v>Good performance</v>
      </c>
      <c r="R147" s="297"/>
      <c r="S147" s="327">
        <f t="shared" si="9"/>
        <v>1</v>
      </c>
      <c r="U147" s="51">
        <f>IF(F147&lt;='Annex-LM'!$O$2,1,0)</f>
        <v>0</v>
      </c>
      <c r="V147" s="51">
        <f>IF(H147&lt;='Annex-LM'!$O$2,1,0)</f>
        <v>0</v>
      </c>
    </row>
    <row r="148" spans="1:22" ht="12.75" hidden="1" customHeight="1" outlineLevel="1" thickBot="1">
      <c r="A148" s="58">
        <v>22</v>
      </c>
      <c r="B148" s="149" t="str">
        <f>'[6]Output tables 3'!Y$4</f>
        <v>Indicator</v>
      </c>
      <c r="C148" s="157" t="str">
        <f>'[6]Narrow list'!$A26</f>
        <v>pol</v>
      </c>
      <c r="D148" s="158"/>
      <c r="E148" s="159"/>
      <c r="F148" s="157" t="str">
        <f>'[6]Output tables 3'!$Y$23</f>
        <v/>
      </c>
      <c r="G148" s="158" t="str">
        <f t="shared" si="8"/>
        <v/>
      </c>
      <c r="H148" s="160" t="str">
        <f>'[6]Output tables 4'!$Y$23</f>
        <v/>
      </c>
      <c r="J148" s="51"/>
      <c r="L148" s="51">
        <f>IF($J148=1, IF(F148&lt;'Annex-LM'!$N$2,1,0),0)</f>
        <v>0</v>
      </c>
      <c r="M148" s="51">
        <f>IF($J148=1, IF(H148&lt;'Annex-LM'!$N$2,1,0),0)</f>
        <v>0</v>
      </c>
      <c r="O148" s="352" t="str">
        <f>'[6]Output tables 4'!$Y$43</f>
        <v/>
      </c>
      <c r="P148" s="339" t="str">
        <f>'[6]Output tables 4'!$Y$42</f>
        <v>n.a.</v>
      </c>
      <c r="Q148" s="353" t="str">
        <f>'[6]Output tables 4'!$Y$49</f>
        <v>Good performance</v>
      </c>
      <c r="R148" s="339"/>
      <c r="S148" s="328">
        <f t="shared" si="9"/>
        <v>1</v>
      </c>
      <c r="U148" s="51">
        <f>IF(F148&lt;='Annex-LM'!$O$2,1,0)</f>
        <v>0</v>
      </c>
      <c r="V148" s="51">
        <f>IF(H148&lt;='Annex-LM'!$O$2,1,0)</f>
        <v>0</v>
      </c>
    </row>
    <row r="149" spans="1:22" ht="12.75" customHeight="1" collapsed="1" thickBot="1">
      <c r="A149" s="58"/>
      <c r="B149" s="100"/>
      <c r="C149" s="111"/>
      <c r="D149" s="111"/>
      <c r="E149" s="112"/>
      <c r="F149" s="111"/>
      <c r="G149" s="111" t="str">
        <f t="shared" si="8"/>
        <v/>
      </c>
      <c r="H149" s="113"/>
      <c r="J149" s="51"/>
      <c r="L149" s="51"/>
      <c r="M149" s="51"/>
      <c r="O149" s="297"/>
      <c r="P149" s="297"/>
      <c r="Q149" s="298"/>
      <c r="R149" s="297"/>
      <c r="S149" s="272" t="str">
        <f>IF(Q149="Good performance",1,IF(Q149="Bad performance",-1,IF(Q149="Unclear",1,"")))</f>
        <v/>
      </c>
      <c r="U149" s="51">
        <f>IF(F149&lt;='Annex-LM'!$O$2,1,0)</f>
        <v>0</v>
      </c>
      <c r="V149" s="51">
        <f>IF(H149&lt;='Annex-LM'!$O$2,1,0)</f>
        <v>0</v>
      </c>
    </row>
    <row r="150" spans="1:22" s="28" customFormat="1" ht="30.75" thickBot="1">
      <c r="B150" s="230" t="s">
        <v>76</v>
      </c>
      <c r="C150" s="231"/>
      <c r="D150" s="231"/>
      <c r="E150" s="232"/>
      <c r="F150" s="233">
        <f>'[6]Output tables 3'!Z$23</f>
        <v>14.888220313452155</v>
      </c>
      <c r="G150" s="233"/>
      <c r="H150" s="234">
        <f>'[6]Output tables 4'!Z$23</f>
        <v>13</v>
      </c>
      <c r="J150" s="286"/>
      <c r="K150" s="51"/>
      <c r="L150" s="287">
        <f>SUM(L127:L148)</f>
        <v>0</v>
      </c>
      <c r="M150" s="288">
        <f>SUM(M127:M148)</f>
        <v>1</v>
      </c>
      <c r="N150" s="54"/>
      <c r="O150" s="354"/>
      <c r="P150" s="354"/>
      <c r="Q150" s="355"/>
      <c r="R150" s="354"/>
      <c r="S150" s="272" t="str">
        <f>IF(Q150="Good performance",1,IF(Q150="Bad performance",-1,IF(Q150="Unclear",1,"")))</f>
        <v/>
      </c>
      <c r="U150" s="287">
        <f>SUM(U127:U148)</f>
        <v>0</v>
      </c>
      <c r="V150" s="288">
        <f>SUM(V127:V148)</f>
        <v>1</v>
      </c>
    </row>
    <row r="151" spans="1:22" s="28" customFormat="1" ht="12.75" customHeight="1">
      <c r="B151" s="206"/>
      <c r="C151" s="506"/>
      <c r="D151" s="506"/>
      <c r="E151" s="506"/>
      <c r="F151" s="506"/>
      <c r="G151" s="506"/>
      <c r="H151" s="506"/>
      <c r="J151" s="53">
        <f>SUM(J127:J148)</f>
        <v>3</v>
      </c>
      <c r="K151" s="51"/>
      <c r="L151" s="51"/>
      <c r="M151" s="289"/>
      <c r="N151" s="54"/>
      <c r="O151" s="296"/>
      <c r="P151" s="54"/>
      <c r="Q151" s="341"/>
      <c r="R151" s="346"/>
      <c r="S151" s="346"/>
      <c r="U151" s="51"/>
      <c r="V151" s="289"/>
    </row>
    <row r="152" spans="1:22">
      <c r="K152" s="280"/>
      <c r="M152" s="53"/>
      <c r="V152" s="53"/>
    </row>
    <row r="153" spans="1:22" ht="15.75" thickBot="1">
      <c r="B153" s="507" t="str">
        <f>[7]Parameters!$C$3</f>
        <v xml:space="preserve">Specific labour supply measures for women </v>
      </c>
      <c r="C153" s="507"/>
      <c r="D153" s="507"/>
      <c r="E153" s="507"/>
      <c r="F153" s="507"/>
      <c r="G153" s="507"/>
      <c r="H153" s="507"/>
      <c r="I153" s="63"/>
      <c r="J153" s="43"/>
      <c r="K153" s="280"/>
      <c r="M153" s="53"/>
      <c r="V153" s="53"/>
    </row>
    <row r="154" spans="1:22" ht="13.5" thickBot="1">
      <c r="B154" s="220"/>
      <c r="C154" s="490" t="s">
        <v>102</v>
      </c>
      <c r="D154" s="491"/>
      <c r="E154" s="492"/>
      <c r="F154" s="490" t="s">
        <v>103</v>
      </c>
      <c r="G154" s="491"/>
      <c r="H154" s="492"/>
      <c r="I154" s="63"/>
      <c r="J154" s="43"/>
      <c r="K154" s="280"/>
    </row>
    <row r="155" spans="1:22" ht="27" customHeight="1" thickBot="1">
      <c r="A155" s="58"/>
      <c r="B155" s="221"/>
      <c r="C155" s="493" t="s">
        <v>104</v>
      </c>
      <c r="D155" s="493" t="s">
        <v>105</v>
      </c>
      <c r="E155" s="495" t="s">
        <v>150</v>
      </c>
      <c r="F155" s="497" t="str">
        <f xml:space="preserve"> "Level relative to "&amp; '[7]Output tables 1'!$E$3</f>
        <v>Level relative to EU15</v>
      </c>
      <c r="G155" s="488" t="s">
        <v>33</v>
      </c>
      <c r="H155" s="489"/>
      <c r="I155" s="63"/>
      <c r="J155" s="281"/>
      <c r="K155" s="265"/>
      <c r="L155" s="282" t="s">
        <v>83</v>
      </c>
      <c r="M155" s="53"/>
      <c r="N155" s="294"/>
      <c r="O155" s="52"/>
      <c r="P155" s="294"/>
      <c r="Q155" s="342"/>
      <c r="U155" s="282" t="s">
        <v>83</v>
      </c>
      <c r="V155" s="53"/>
    </row>
    <row r="156" spans="1:22" ht="27" customHeight="1" thickBot="1">
      <c r="A156" s="58"/>
      <c r="B156" s="222"/>
      <c r="C156" s="494"/>
      <c r="D156" s="494"/>
      <c r="E156" s="496"/>
      <c r="F156" s="498"/>
      <c r="G156" s="150" t="s">
        <v>106</v>
      </c>
      <c r="H156" s="415" t="str">
        <f>"Relative " &amp;'[7]Output tables 1'!$E$3</f>
        <v>Relative EU15</v>
      </c>
      <c r="J156" s="147" t="s">
        <v>84</v>
      </c>
      <c r="L156" s="284" t="s">
        <v>38</v>
      </c>
      <c r="M156" s="285" t="s">
        <v>1</v>
      </c>
      <c r="N156" s="294"/>
      <c r="O156" s="52"/>
      <c r="P156" s="294"/>
      <c r="Q156" s="342"/>
      <c r="U156" s="284" t="s">
        <v>38</v>
      </c>
      <c r="V156" s="285" t="s">
        <v>1</v>
      </c>
    </row>
    <row r="157" spans="1:22" ht="24">
      <c r="A157" s="58">
        <v>1</v>
      </c>
      <c r="B157" s="152" t="str">
        <f>'[7]Output tables 3'!D$4</f>
        <v>Childcare (0-2 years) for less than 30 hours (+)</v>
      </c>
      <c r="C157" s="177" t="str">
        <f>'[7]Narrow list'!$A5</f>
        <v>pol</v>
      </c>
      <c r="D157" s="154" t="s">
        <v>180</v>
      </c>
      <c r="E157" s="161">
        <v>0.25</v>
      </c>
      <c r="F157" s="154">
        <f>'[7]Output tables 3'!$D$23</f>
        <v>-9.3488897724071887</v>
      </c>
      <c r="G157" s="154" t="str">
        <f>IF(H157="","",IF((H157/10*O157*S157+P157)*S157&gt;$J$2,"↑",IF((H157/10*O157*S157+P157)*S157&lt;-$J$2,"↓","=")))</f>
        <v>↑</v>
      </c>
      <c r="H157" s="156">
        <f>'[7]Output tables 4'!$D$23</f>
        <v>0.28381557027600579</v>
      </c>
      <c r="J157" s="51">
        <v>1</v>
      </c>
      <c r="L157" s="51">
        <f>IF($J157=1, IF(F157&lt;'Annex-LM'!$N$2,1,0),0)</f>
        <v>1</v>
      </c>
      <c r="M157" s="51">
        <f>IF($J157=1, IF(H157&lt;'Annex-LM'!$N$2,1,0),0)</f>
        <v>0</v>
      </c>
      <c r="N157" s="286"/>
      <c r="O157" s="363">
        <f>'[7]Output tables 4'!$D$43</f>
        <v>5.8723581128613294</v>
      </c>
      <c r="P157" s="364">
        <f>'[7]Output tables 4'!$D$42</f>
        <v>1.5</v>
      </c>
      <c r="Q157" s="365" t="str">
        <f>'[7]Output tables 4'!$D$49</f>
        <v>Good performance</v>
      </c>
      <c r="R157" s="364"/>
      <c r="S157" s="338">
        <f>IF(Q157="Good performance",1,IF(Q157="Bad performance",-1,IF(Q157="Unclear",1,"")))</f>
        <v>1</v>
      </c>
      <c r="U157" s="51">
        <f>IF(F157&lt;='Annex-LM'!$O$2,1,0)</f>
        <v>0</v>
      </c>
      <c r="V157" s="51">
        <f>IF(H157&lt;='Annex-LM'!$O$2,1,0)</f>
        <v>0</v>
      </c>
    </row>
    <row r="158" spans="1:22" ht="24">
      <c r="A158" s="58">
        <v>2</v>
      </c>
      <c r="B158" s="153" t="str">
        <f>'[7]Output tables 3'!E$4</f>
        <v>Childcare (0-2 years) for 30 hours and more (+)</v>
      </c>
      <c r="C158" s="184" t="str">
        <f>'[7]Narrow list'!$A6</f>
        <v>pol</v>
      </c>
      <c r="D158" s="129" t="s">
        <v>180</v>
      </c>
      <c r="E158" s="162">
        <v>0.25</v>
      </c>
      <c r="F158" s="129">
        <f>'[7]Output tables 3'!$E$23</f>
        <v>-9.7123283071711501</v>
      </c>
      <c r="G158" s="129" t="str">
        <f t="shared" ref="G158:G179" si="10">IF(H158="","",IF((H158/10*O158*S158+P158)*S158&gt;$J$2,"↑",IF((H158/10*O158*S158+P158)*S158&lt;-$J$2,"↓","=")))</f>
        <v>↑</v>
      </c>
      <c r="H158" s="131">
        <f>'[7]Output tables 4'!$E$23</f>
        <v>11.336992844435068</v>
      </c>
      <c r="J158" s="51">
        <v>1</v>
      </c>
      <c r="L158" s="51">
        <f>IF($J158=1, IF(F158&lt;'Annex-LM'!$N$2,1,0),0)</f>
        <v>1</v>
      </c>
      <c r="M158" s="51">
        <f>IF($J158=1, IF(H158&lt;'Annex-LM'!$N$2,1,0),0)</f>
        <v>0</v>
      </c>
      <c r="N158" s="286"/>
      <c r="O158" s="350">
        <f>'[7]Output tables 4'!$E$43</f>
        <v>1.029079476961426</v>
      </c>
      <c r="P158" s="299">
        <f>'[7]Output tables 4'!$E$42</f>
        <v>0.5</v>
      </c>
      <c r="Q158" s="351" t="str">
        <f>'[7]Output tables 4'!$E$49</f>
        <v>Good performance</v>
      </c>
      <c r="R158" s="299"/>
      <c r="S158" s="327">
        <f t="shared" ref="S158:S178" si="11">IF(Q158="Good performance",1,IF(Q158="Bad performance",-1,IF(Q158="Unclear",1,"")))</f>
        <v>1</v>
      </c>
      <c r="U158" s="51">
        <f>IF(F158&lt;='Annex-LM'!$O$2,1,0)</f>
        <v>0</v>
      </c>
      <c r="V158" s="51">
        <f>IF(H158&lt;='Annex-LM'!$O$2,1,0)</f>
        <v>0</v>
      </c>
    </row>
    <row r="159" spans="1:22" ht="24">
      <c r="A159" s="58">
        <v>3</v>
      </c>
      <c r="B159" s="149" t="str">
        <f>'[7]Output tables 3'!F$4</f>
        <v>Childcare (3 years to compulsory school age) for less than 30 hours (+)</v>
      </c>
      <c r="C159" s="185" t="str">
        <f>'[7]Narrow list'!$A7</f>
        <v>pol</v>
      </c>
      <c r="D159" s="134" t="s">
        <v>180</v>
      </c>
      <c r="E159" s="163"/>
      <c r="F159" s="134">
        <f>'[7]Output tables 3'!$F$23</f>
        <v>-12.524817436079092</v>
      </c>
      <c r="G159" s="134" t="str">
        <f t="shared" si="10"/>
        <v>↓</v>
      </c>
      <c r="H159" s="136">
        <f>'[7]Output tables 4'!$F$23</f>
        <v>-1.7950806539614601</v>
      </c>
      <c r="J159" s="51"/>
      <c r="L159" s="51">
        <f>IF($J159=1, IF(F159&lt;'Annex-LM'!$N$2,1,0),0)</f>
        <v>0</v>
      </c>
      <c r="M159" s="51">
        <f>IF($J159=1, IF(H159&lt;'Annex-LM'!$N$2,1,0),0)</f>
        <v>0</v>
      </c>
      <c r="N159" s="295"/>
      <c r="O159" s="349">
        <f>'[7]Output tables 4'!$F$43</f>
        <v>8.3561704967948742</v>
      </c>
      <c r="P159" s="297">
        <f>'[7]Output tables 4'!$F$42</f>
        <v>-0.5</v>
      </c>
      <c r="Q159" s="298" t="str">
        <f>'[7]Output tables 4'!$F$49</f>
        <v>Good performance</v>
      </c>
      <c r="R159" s="297"/>
      <c r="S159" s="327">
        <f t="shared" si="11"/>
        <v>1</v>
      </c>
      <c r="U159" s="51">
        <f>IF(F159&lt;='Annex-LM'!$O$2,1,0)</f>
        <v>0</v>
      </c>
      <c r="V159" s="51">
        <f>IF(H159&lt;='Annex-LM'!$O$2,1,0)</f>
        <v>0</v>
      </c>
    </row>
    <row r="160" spans="1:22" ht="24">
      <c r="A160" s="58">
        <v>4</v>
      </c>
      <c r="B160" s="153" t="str">
        <f>'[7]Output tables 3'!G$4</f>
        <v>Childcare (3 years to compulsory school age) for 30 hours and more (+)</v>
      </c>
      <c r="C160" s="184" t="str">
        <f>'[7]Narrow list'!$A8</f>
        <v>pol</v>
      </c>
      <c r="D160" s="129" t="s">
        <v>180</v>
      </c>
      <c r="E160" s="162">
        <v>0.25</v>
      </c>
      <c r="F160" s="129">
        <f>'[7]Output tables 3'!$G$23</f>
        <v>3.904314969491359</v>
      </c>
      <c r="G160" s="129" t="str">
        <f t="shared" si="10"/>
        <v>↑</v>
      </c>
      <c r="H160" s="131">
        <f>'[7]Output tables 4'!$G$23</f>
        <v>27.398915635843075</v>
      </c>
      <c r="J160" s="51">
        <v>1</v>
      </c>
      <c r="L160" s="51">
        <f>IF($J160=1, IF(F160&lt;'Annex-LM'!$N$2,1,0),0)</f>
        <v>0</v>
      </c>
      <c r="M160" s="51">
        <f>IF($J160=1, IF(H160&lt;'Annex-LM'!$N$2,1,0),0)</f>
        <v>0</v>
      </c>
      <c r="N160" s="52"/>
      <c r="O160" s="350">
        <f>'[7]Output tables 4'!$G$43</f>
        <v>2.6156752923795574</v>
      </c>
      <c r="P160" s="299">
        <f>'[7]Output tables 4'!$G$42</f>
        <v>1.5</v>
      </c>
      <c r="Q160" s="351" t="str">
        <f>'[7]Output tables 4'!$G$49</f>
        <v>Good performance</v>
      </c>
      <c r="R160" s="299"/>
      <c r="S160" s="327">
        <f t="shared" si="11"/>
        <v>1</v>
      </c>
      <c r="U160" s="51">
        <f>IF(F160&lt;='Annex-LM'!$O$2,1,0)</f>
        <v>0</v>
      </c>
      <c r="V160" s="51">
        <f>IF(H160&lt;='Annex-LM'!$O$2,1,0)</f>
        <v>0</v>
      </c>
    </row>
    <row r="161" spans="1:22" ht="24">
      <c r="A161" s="58">
        <v>5</v>
      </c>
      <c r="B161" s="149" t="str">
        <f>'[7]Output tables 3'!H$4</f>
        <v>Childcare (compulsory school age up to 12 years) for less than 30 hours (+)</v>
      </c>
      <c r="C161" s="185" t="str">
        <f>'[7]Narrow list'!$A9</f>
        <v>pol</v>
      </c>
      <c r="D161" s="134" t="s">
        <v>178</v>
      </c>
      <c r="E161" s="163"/>
      <c r="F161" s="134">
        <f>'[7]Output tables 3'!$H$23</f>
        <v>-15.084600018854097</v>
      </c>
      <c r="G161" s="134" t="str">
        <f t="shared" si="10"/>
        <v>↓</v>
      </c>
      <c r="H161" s="136">
        <f>'[7]Output tables 4'!$H$23</f>
        <v>-17.680162234726879</v>
      </c>
      <c r="J161" s="51"/>
      <c r="L161" s="51">
        <f>IF($J161=1, IF(F161&lt;'Annex-LM'!$N$2,1,0),0)</f>
        <v>0</v>
      </c>
      <c r="M161" s="51">
        <f>IF($J161=1, IF(H161&lt;'Annex-LM'!$N$2,1,0),0)</f>
        <v>0</v>
      </c>
      <c r="N161" s="55"/>
      <c r="O161" s="349">
        <f>'[7]Output tables 4'!$H$43</f>
        <v>2.3566902901392033</v>
      </c>
      <c r="P161" s="297">
        <f>'[7]Output tables 4'!$H$42</f>
        <v>-0.5</v>
      </c>
      <c r="Q161" s="298" t="str">
        <f>'[7]Output tables 4'!$H$49</f>
        <v>Good performance</v>
      </c>
      <c r="R161" s="297"/>
      <c r="S161" s="327">
        <f t="shared" si="11"/>
        <v>1</v>
      </c>
      <c r="U161" s="51">
        <f>IF(F161&lt;='Annex-LM'!$O$2,1,0)</f>
        <v>1</v>
      </c>
      <c r="V161" s="51">
        <f>IF(H161&lt;='Annex-LM'!$O$2,1,0)</f>
        <v>1</v>
      </c>
    </row>
    <row r="162" spans="1:22" ht="24">
      <c r="A162" s="58">
        <v>6</v>
      </c>
      <c r="B162" s="153" t="str">
        <f>'[7]Output tables 3'!I$4</f>
        <v>Childcare (compulsory school age up to 12 years) for 30 hours and more (+)</v>
      </c>
      <c r="C162" s="184" t="str">
        <f>'[7]Narrow list'!$A10</f>
        <v>pol</v>
      </c>
      <c r="D162" s="129" t="s">
        <v>178</v>
      </c>
      <c r="E162" s="162">
        <v>0.25</v>
      </c>
      <c r="F162" s="129">
        <f>'[7]Output tables 3'!$I$23</f>
        <v>19.251516462354061</v>
      </c>
      <c r="G162" s="129" t="str">
        <f t="shared" si="10"/>
        <v>↑</v>
      </c>
      <c r="H162" s="131">
        <f>'[7]Output tables 4'!$I$23</f>
        <v>10.567569706528994</v>
      </c>
      <c r="J162" s="51">
        <v>1</v>
      </c>
      <c r="L162" s="51">
        <f>IF($J162=1, IF(F162&lt;'Annex-LM'!$N$2,1,0),0)</f>
        <v>0</v>
      </c>
      <c r="M162" s="51">
        <f>IF($J162=1, IF(H162&lt;'Annex-LM'!$N$2,1,0),0)</f>
        <v>0</v>
      </c>
      <c r="O162" s="350">
        <f>'[7]Output tables 4'!$I$43</f>
        <v>5.6777482113915001</v>
      </c>
      <c r="P162" s="299">
        <f>'[7]Output tables 4'!$I$42</f>
        <v>-1</v>
      </c>
      <c r="Q162" s="351" t="str">
        <f>'[7]Output tables 4'!$I$49</f>
        <v>Good performance</v>
      </c>
      <c r="R162" s="299"/>
      <c r="S162" s="327">
        <f t="shared" si="11"/>
        <v>1</v>
      </c>
      <c r="U162" s="51">
        <f>IF(F162&lt;='Annex-LM'!$O$2,1,0)</f>
        <v>0</v>
      </c>
      <c r="V162" s="51">
        <f>IF(H162&lt;='Annex-LM'!$O$2,1,0)</f>
        <v>0</v>
      </c>
    </row>
    <row r="163" spans="1:22" ht="24" customHeight="1">
      <c r="A163" s="58">
        <v>7</v>
      </c>
      <c r="B163" s="149" t="str">
        <f>'[7]Output tables 3'!J$4</f>
        <v>Number of months of maternity/paternity/parental leave with benefits replacing at least 2/3 of salary (+)</v>
      </c>
      <c r="C163" s="185" t="str">
        <f>'[7]Narrow list'!$A11</f>
        <v>pol</v>
      </c>
      <c r="D163" s="134" t="s">
        <v>115</v>
      </c>
      <c r="E163" s="163"/>
      <c r="F163" s="134">
        <f>'[7]Output tables 3'!$J$23</f>
        <v>-6.8043768503522344</v>
      </c>
      <c r="G163" s="134" t="str">
        <f t="shared" si="10"/>
        <v>=</v>
      </c>
      <c r="H163" s="136">
        <f>'[7]Output tables 4'!$J$23</f>
        <v>-5.213362700568644</v>
      </c>
      <c r="J163" s="51"/>
      <c r="L163" s="51">
        <f>IF($J163=1, IF(F163&lt;'Annex-LM'!$N$2,1,0),0)</f>
        <v>0</v>
      </c>
      <c r="M163" s="51">
        <f>IF($J163=1, IF(H163&lt;'Annex-LM'!$N$2,1,0),0)</f>
        <v>0</v>
      </c>
      <c r="O163" s="349">
        <f>'[7]Output tables 4'!$J$43</f>
        <v>96.992057448775824</v>
      </c>
      <c r="P163" s="297">
        <f>'[7]Output tables 4'!$J$42</f>
        <v>50.565477455485897</v>
      </c>
      <c r="Q163" s="298" t="str">
        <f>'[7]Output tables 4'!$J$49</f>
        <v>Good performance</v>
      </c>
      <c r="R163" s="297"/>
      <c r="S163" s="327">
        <f t="shared" si="11"/>
        <v>1</v>
      </c>
      <c r="U163" s="51">
        <f>IF(F163&lt;='Annex-LM'!$O$2,1,0)</f>
        <v>0</v>
      </c>
      <c r="V163" s="51">
        <f>IF(H163&lt;='Annex-LM'!$O$2,1,0)</f>
        <v>0</v>
      </c>
    </row>
    <row r="164" spans="1:22" ht="24" customHeight="1">
      <c r="A164" s="58">
        <v>8</v>
      </c>
      <c r="B164" s="153" t="str">
        <f>'[7]Output tables 3'!K$4</f>
        <v>Inactivity trap for the second member of a couple (first earner: 67% APW; second earner: social assistance to 33%) (-)</v>
      </c>
      <c r="C164" s="184" t="str">
        <f>'[7]Narrow list'!$A12</f>
        <v>pol</v>
      </c>
      <c r="D164" s="129" t="s">
        <v>193</v>
      </c>
      <c r="E164" s="162">
        <v>0.5</v>
      </c>
      <c r="F164" s="129">
        <f>'[7]Output tables 3'!$K$23</f>
        <v>-7.5227946837828181</v>
      </c>
      <c r="G164" s="129" t="str">
        <f t="shared" si="10"/>
        <v>↓</v>
      </c>
      <c r="H164" s="131">
        <f>'[7]Output tables 4'!$K$23</f>
        <v>-30</v>
      </c>
      <c r="J164" s="51">
        <v>1</v>
      </c>
      <c r="L164" s="51">
        <f>IF($J164=1, IF(F164&lt;'Annex-LM'!$N$2,1,0),0)</f>
        <v>1</v>
      </c>
      <c r="M164" s="51">
        <f>IF($J164=1, IF(H164&lt;'Annex-LM'!$N$2,1,0),0)</f>
        <v>1</v>
      </c>
      <c r="O164" s="350">
        <f>'[7]Output tables 4'!$K$43</f>
        <v>2.481057217501323</v>
      </c>
      <c r="P164" s="299">
        <f>'[7]Output tables 4'!$K$42</f>
        <v>-1.1858339625746235</v>
      </c>
      <c r="Q164" s="351" t="str">
        <f>'[7]Output tables 4'!$K$49</f>
        <v>Bad performance</v>
      </c>
      <c r="R164" s="299"/>
      <c r="S164" s="327">
        <f t="shared" si="11"/>
        <v>-1</v>
      </c>
      <c r="U164" s="51">
        <f>IF(F164&lt;='Annex-LM'!$O$2,1,0)</f>
        <v>0</v>
      </c>
      <c r="V164" s="51">
        <f>IF(H164&lt;='Annex-LM'!$O$2,1,0)</f>
        <v>1</v>
      </c>
    </row>
    <row r="165" spans="1:22" ht="36">
      <c r="A165" s="58">
        <v>9</v>
      </c>
      <c r="B165" s="153" t="str">
        <f>'[7]Output tables 3'!L$4</f>
        <v>Low-wage trap for second-earner income (first earner: 67% APW; second earner: 33% to 67%) (-)</v>
      </c>
      <c r="C165" s="184" t="str">
        <f>'[7]Narrow list'!$A13</f>
        <v>pol</v>
      </c>
      <c r="D165" s="129" t="s">
        <v>193</v>
      </c>
      <c r="E165" s="162">
        <v>0.5</v>
      </c>
      <c r="F165" s="129">
        <f>'[7]Output tables 3'!$L$23</f>
        <v>10.188780165332146</v>
      </c>
      <c r="G165" s="129" t="str">
        <f t="shared" si="10"/>
        <v>↓</v>
      </c>
      <c r="H165" s="131">
        <f>'[7]Output tables 4'!$L$23</f>
        <v>-8.5827955764610611</v>
      </c>
      <c r="J165" s="51">
        <v>1</v>
      </c>
      <c r="L165" s="51">
        <f>IF($J165=1, IF(F165&lt;'Annex-LM'!$N$2,1,0),0)</f>
        <v>0</v>
      </c>
      <c r="M165" s="51">
        <f>IF($J165=1, IF(H165&lt;'Annex-LM'!$N$2,1,0),0)</f>
        <v>1</v>
      </c>
      <c r="O165" s="350">
        <f>'[7]Output tables 4'!$L$43</f>
        <v>0.69615883257984523</v>
      </c>
      <c r="P165" s="299">
        <f>'[7]Output tables 4'!$L$42</f>
        <v>0.30248943845527376</v>
      </c>
      <c r="Q165" s="351" t="str">
        <f>'[7]Output tables 4'!$L$49</f>
        <v>Bad performance</v>
      </c>
      <c r="R165" s="299"/>
      <c r="S165" s="327">
        <f t="shared" si="11"/>
        <v>-1</v>
      </c>
      <c r="U165" s="51">
        <f>IF(F165&lt;='Annex-LM'!$O$2,1,0)</f>
        <v>0</v>
      </c>
      <c r="V165" s="51">
        <f>IF(H165&lt;='Annex-LM'!$O$2,1,0)</f>
        <v>0</v>
      </c>
    </row>
    <row r="166" spans="1:22">
      <c r="A166" s="58">
        <v>10</v>
      </c>
      <c r="B166" s="153" t="str">
        <f>'[7]Output tables 3'!M$4</f>
        <v>Life-long learning. For women  (+)</v>
      </c>
      <c r="C166" s="184" t="str">
        <f>'[7]Narrow list'!$A14</f>
        <v>pol</v>
      </c>
      <c r="D166" s="129" t="s">
        <v>179</v>
      </c>
      <c r="E166" s="162">
        <v>1</v>
      </c>
      <c r="F166" s="129">
        <f>'[7]Output tables 3'!$M$23</f>
        <v>-7.1058390929480435</v>
      </c>
      <c r="G166" s="129" t="str">
        <f t="shared" si="10"/>
        <v>↑</v>
      </c>
      <c r="H166" s="131">
        <f>'[7]Output tables 4'!$M$23</f>
        <v>-1.7723669158134203</v>
      </c>
      <c r="J166" s="51">
        <v>1</v>
      </c>
      <c r="L166" s="51">
        <f>IF($J166=1, IF(F166&lt;'Annex-LM'!$N$2,1,0),0)</f>
        <v>1</v>
      </c>
      <c r="M166" s="51">
        <f>IF($J166=1, IF(H166&lt;'Annex-LM'!$N$2,1,0),0)</f>
        <v>0</v>
      </c>
      <c r="O166" s="350">
        <f>'[7]Output tables 4'!$M$43</f>
        <v>0.28994497939668523</v>
      </c>
      <c r="P166" s="299">
        <f>'[7]Output tables 4'!$M$42</f>
        <v>0.3888888888888889</v>
      </c>
      <c r="Q166" s="351" t="str">
        <f>'[7]Output tables 4'!$M$49</f>
        <v>Good performance</v>
      </c>
      <c r="R166" s="299"/>
      <c r="S166" s="327">
        <f t="shared" si="11"/>
        <v>1</v>
      </c>
      <c r="U166" s="51">
        <f>IF(F166&lt;='Annex-LM'!$O$2,1,0)</f>
        <v>0</v>
      </c>
      <c r="V166" s="51">
        <f>IF(H166&lt;='Annex-LM'!$O$2,1,0)</f>
        <v>0</v>
      </c>
    </row>
    <row r="167" spans="1:22" ht="12.75" customHeight="1">
      <c r="A167" s="58">
        <v>11</v>
      </c>
      <c r="B167" s="153" t="str">
        <f>'[7]Output tables 3'!N$4</f>
        <v>Female employment rate (%) (+)</v>
      </c>
      <c r="C167" s="184" t="str">
        <f>'[7]Narrow list'!$A15</f>
        <v>perf</v>
      </c>
      <c r="D167" s="129" t="s">
        <v>179</v>
      </c>
      <c r="E167" s="162">
        <v>0.33333333333333331</v>
      </c>
      <c r="F167" s="129">
        <f>'[7]Output tables 3'!$N$23</f>
        <v>-30</v>
      </c>
      <c r="G167" s="129" t="str">
        <f t="shared" si="10"/>
        <v>↑</v>
      </c>
      <c r="H167" s="131">
        <f>'[7]Output tables 4'!$N$23</f>
        <v>-6.473913090279896</v>
      </c>
      <c r="J167" s="51">
        <v>1</v>
      </c>
      <c r="L167" s="51">
        <f>IF($J167=1, IF(F167&lt;'Annex-LM'!$N$2,1,0),0)</f>
        <v>1</v>
      </c>
      <c r="M167" s="51">
        <f>IF($J167=1, IF(H167&lt;'Annex-LM'!$N$2,1,0),0)</f>
        <v>1</v>
      </c>
      <c r="O167" s="350">
        <f>'[7]Output tables 4'!$N$43</f>
        <v>0.43979926553186499</v>
      </c>
      <c r="P167" s="299">
        <f>'[7]Output tables 4'!$N$42</f>
        <v>0.82222222222222208</v>
      </c>
      <c r="Q167" s="351" t="str">
        <f>'[7]Output tables 4'!$N$49</f>
        <v>Good performance</v>
      </c>
      <c r="R167" s="299"/>
      <c r="S167" s="327">
        <f t="shared" si="11"/>
        <v>1</v>
      </c>
      <c r="U167" s="51">
        <f>IF(F167&lt;='Annex-LM'!$O$2,1,0)</f>
        <v>1</v>
      </c>
      <c r="V167" s="51">
        <f>IF(H167&lt;='Annex-LM'!$O$2,1,0)</f>
        <v>0</v>
      </c>
    </row>
    <row r="168" spans="1:22" ht="12.75" customHeight="1">
      <c r="A168" s="58">
        <v>12</v>
      </c>
      <c r="B168" s="153" t="str">
        <f>'[7]Output tables 3'!O$4</f>
        <v>Gender pay gap in unadjusted form (-)</v>
      </c>
      <c r="C168" s="184" t="str">
        <f>'[7]Narrow list'!$A16</f>
        <v>perf</v>
      </c>
      <c r="D168" s="129" t="s">
        <v>113</v>
      </c>
      <c r="E168" s="162">
        <v>1</v>
      </c>
      <c r="F168" s="129">
        <f>'[7]Output tables 3'!$O$23</f>
        <v>20.309459463993473</v>
      </c>
      <c r="G168" s="129" t="str">
        <f t="shared" si="10"/>
        <v>↑</v>
      </c>
      <c r="H168" s="131">
        <f>'[7]Output tables 4'!$O$23</f>
        <v>20.829132336107179</v>
      </c>
      <c r="J168" s="51">
        <v>1</v>
      </c>
      <c r="L168" s="51">
        <f>IF($J168=1, IF(F168&lt;'Annex-LM'!$N$2,1,0),0)</f>
        <v>0</v>
      </c>
      <c r="M168" s="51">
        <f>IF($J168=1, IF(H168&lt;'Annex-LM'!$N$2,1,0),0)</f>
        <v>0</v>
      </c>
      <c r="O168" s="350">
        <f>'[7]Output tables 4'!$O$43</f>
        <v>0.58383201419455</v>
      </c>
      <c r="P168" s="299">
        <f>'[7]Output tables 4'!$O$42</f>
        <v>0.38750000000000018</v>
      </c>
      <c r="Q168" s="351" t="str">
        <f>'[7]Output tables 4'!$O$49</f>
        <v>Bad performance</v>
      </c>
      <c r="R168" s="299"/>
      <c r="S168" s="327">
        <f t="shared" si="11"/>
        <v>-1</v>
      </c>
      <c r="U168" s="51">
        <f>IF(F168&lt;='Annex-LM'!$O$2,1,0)</f>
        <v>0</v>
      </c>
      <c r="V168" s="51">
        <f>IF(H168&lt;='Annex-LM'!$O$2,1,0)</f>
        <v>0</v>
      </c>
    </row>
    <row r="169" spans="1:22" ht="12.75" customHeight="1">
      <c r="A169" s="58">
        <v>13</v>
      </c>
      <c r="B169" s="149" t="str">
        <f>'[7]Output tables 3'!P$4</f>
        <v>Gender segregation in occupations (-)</v>
      </c>
      <c r="C169" s="185" t="str">
        <f>'[7]Narrow list'!$A17</f>
        <v>perf</v>
      </c>
      <c r="D169" s="134" t="s">
        <v>192</v>
      </c>
      <c r="E169" s="163"/>
      <c r="F169" s="134">
        <f>'[7]Output tables 3'!$P$23</f>
        <v>6.7253851240024911</v>
      </c>
      <c r="G169" s="134" t="str">
        <f t="shared" si="10"/>
        <v>↓</v>
      </c>
      <c r="H169" s="136">
        <f>'[7]Output tables 4'!$P$23</f>
        <v>-30</v>
      </c>
      <c r="J169" s="51"/>
      <c r="L169" s="51">
        <f>IF($J169=1, IF(F169&lt;'Annex-LM'!$N$2,1,0),0)</f>
        <v>0</v>
      </c>
      <c r="M169" s="51">
        <f>IF($J169=1, IF(H169&lt;'Annex-LM'!$N$2,1,0),0)</f>
        <v>0</v>
      </c>
      <c r="O169" s="349">
        <f>'[7]Output tables 4'!$P$43</f>
        <v>0.1975322587649592</v>
      </c>
      <c r="P169" s="297">
        <f>'[7]Output tables 4'!$P$42</f>
        <v>-2.510749999999895E-3</v>
      </c>
      <c r="Q169" s="298" t="str">
        <f>'[7]Output tables 4'!$P$49</f>
        <v>Bad performance</v>
      </c>
      <c r="R169" s="297"/>
      <c r="S169" s="327">
        <f t="shared" si="11"/>
        <v>-1</v>
      </c>
      <c r="U169" s="51">
        <f>IF(F169&lt;='Annex-LM'!$O$2,1,0)</f>
        <v>0</v>
      </c>
      <c r="V169" s="51">
        <f>IF(H169&lt;='Annex-LM'!$O$2,1,0)</f>
        <v>1</v>
      </c>
    </row>
    <row r="170" spans="1:22" ht="12.75" customHeight="1">
      <c r="A170" s="58">
        <v>14</v>
      </c>
      <c r="B170" s="149" t="str">
        <f>'[7]Output tables 3'!Q$4</f>
        <v>Gender segregation in sectors (-)</v>
      </c>
      <c r="C170" s="185" t="str">
        <f>'[7]Narrow list'!$A18</f>
        <v>perf</v>
      </c>
      <c r="D170" s="134" t="s">
        <v>192</v>
      </c>
      <c r="E170" s="163"/>
      <c r="F170" s="134">
        <f>'[7]Output tables 3'!$Q$23</f>
        <v>22.074866863031911</v>
      </c>
      <c r="G170" s="134" t="str">
        <f t="shared" si="10"/>
        <v>↑</v>
      </c>
      <c r="H170" s="136">
        <f>'[7]Output tables 4'!$Q$23</f>
        <v>12.60606357460958</v>
      </c>
      <c r="J170" s="51"/>
      <c r="L170" s="51">
        <f>IF($J170=1, IF(F170&lt;'Annex-LM'!$N$2,1,0),0)</f>
        <v>0</v>
      </c>
      <c r="M170" s="51">
        <f>IF($J170=1, IF(H170&lt;'Annex-LM'!$N$2,1,0),0)</f>
        <v>0</v>
      </c>
      <c r="O170" s="349">
        <f>'[7]Output tables 4'!$Q$43</f>
        <v>0.24582241170364502</v>
      </c>
      <c r="P170" s="297">
        <f>'[7]Output tables 4'!$Q$42</f>
        <v>0.27499999999999991</v>
      </c>
      <c r="Q170" s="298" t="str">
        <f>'[7]Output tables 4'!$Q$49</f>
        <v>Bad performance</v>
      </c>
      <c r="R170" s="297"/>
      <c r="S170" s="327">
        <f t="shared" si="11"/>
        <v>-1</v>
      </c>
      <c r="U170" s="51">
        <f>IF(F170&lt;='Annex-LM'!$O$2,1,0)</f>
        <v>0</v>
      </c>
      <c r="V170" s="51">
        <f>IF(H170&lt;='Annex-LM'!$O$2,1,0)</f>
        <v>0</v>
      </c>
    </row>
    <row r="171" spans="1:22" ht="12.75" customHeight="1">
      <c r="A171" s="58">
        <v>15</v>
      </c>
      <c r="B171" s="149" t="str">
        <f>'[7]Output tables 3'!R$4</f>
        <v>Unemployment gender gap (-)</v>
      </c>
      <c r="C171" s="185" t="str">
        <f>'[7]Narrow list'!$A19</f>
        <v>perf</v>
      </c>
      <c r="D171" s="134" t="s">
        <v>192</v>
      </c>
      <c r="E171" s="163"/>
      <c r="F171" s="134">
        <f>'[7]Output tables 3'!$R$23</f>
        <v>0</v>
      </c>
      <c r="G171" s="134" t="str">
        <f t="shared" si="10"/>
        <v>↑</v>
      </c>
      <c r="H171" s="136">
        <f>'[7]Output tables 4'!$R$23</f>
        <v>-6.9819947948494008</v>
      </c>
      <c r="J171" s="51"/>
      <c r="L171" s="51">
        <f>IF($J171=1, IF(F171&lt;'Annex-LM'!$N$2,1,0),0)</f>
        <v>0</v>
      </c>
      <c r="M171" s="51">
        <f>IF($J171=1, IF(H171&lt;'Annex-LM'!$N$2,1,0),0)</f>
        <v>0</v>
      </c>
      <c r="O171" s="349">
        <f>'[7]Output tables 4'!$R$43</f>
        <v>0.21483831542047929</v>
      </c>
      <c r="P171" s="297">
        <f>'[7]Output tables 4'!$R$42</f>
        <v>-0.16250000000000003</v>
      </c>
      <c r="Q171" s="298" t="str">
        <f>'[7]Output tables 4'!$R$49</f>
        <v>Bad performance</v>
      </c>
      <c r="R171" s="297"/>
      <c r="S171" s="327">
        <f t="shared" si="11"/>
        <v>-1</v>
      </c>
      <c r="U171" s="51">
        <f>IF(F171&lt;='Annex-LM'!$O$2,1,0)</f>
        <v>0</v>
      </c>
      <c r="V171" s="51">
        <f>IF(H171&lt;='Annex-LM'!$O$2,1,0)</f>
        <v>0</v>
      </c>
    </row>
    <row r="172" spans="1:22" ht="24">
      <c r="A172" s="58">
        <v>16</v>
      </c>
      <c r="B172" s="149" t="str">
        <f>'[7]Output tables 3'!S$4</f>
        <v>Employment impact of parenthood for women (-)</v>
      </c>
      <c r="C172" s="185" t="str">
        <f>'[7]Narrow list'!$A20</f>
        <v>perf</v>
      </c>
      <c r="D172" s="134" t="s">
        <v>171</v>
      </c>
      <c r="E172" s="163"/>
      <c r="F172" s="134">
        <f>'[7]Output tables 3'!$S$23</f>
        <v>-1.1867326866512384</v>
      </c>
      <c r="G172" s="134" t="str">
        <f t="shared" si="10"/>
        <v>↑</v>
      </c>
      <c r="H172" s="136">
        <f>'[7]Output tables 4'!$S$23</f>
        <v>30</v>
      </c>
      <c r="J172" s="51"/>
      <c r="L172" s="51">
        <f>IF($J172=1, IF(F172&lt;'Annex-LM'!$N$2,1,0),0)</f>
        <v>0</v>
      </c>
      <c r="M172" s="51">
        <f>IF($J172=1, IF(H172&lt;'Annex-LM'!$N$2,1,0),0)</f>
        <v>0</v>
      </c>
      <c r="O172" s="349">
        <f>'[7]Output tables 4'!$S$43</f>
        <v>0.41945795408362541</v>
      </c>
      <c r="P172" s="297">
        <f>'[7]Output tables 4'!$S$42</f>
        <v>-4.9519857142857102E-2</v>
      </c>
      <c r="Q172" s="298" t="str">
        <f>'[7]Output tables 4'!$S$49</f>
        <v>Bad performance</v>
      </c>
      <c r="R172" s="297"/>
      <c r="S172" s="327">
        <f t="shared" si="11"/>
        <v>-1</v>
      </c>
      <c r="U172" s="51">
        <f>IF(F172&lt;='Annex-LM'!$O$2,1,0)</f>
        <v>0</v>
      </c>
      <c r="V172" s="51">
        <f>IF(H172&lt;='Annex-LM'!$O$2,1,0)</f>
        <v>0</v>
      </c>
    </row>
    <row r="173" spans="1:22" ht="24">
      <c r="A173" s="58">
        <v>17</v>
      </c>
      <c r="B173" s="153" t="str">
        <f>'[7]Output tables 3'!T$4</f>
        <v>Employment gender gap in full-time equivalent  (-)</v>
      </c>
      <c r="C173" s="184" t="str">
        <f>'[7]Narrow list'!$A21</f>
        <v>perf</v>
      </c>
      <c r="D173" s="129" t="s">
        <v>192</v>
      </c>
      <c r="E173" s="162">
        <v>0.33333333333333331</v>
      </c>
      <c r="F173" s="129">
        <f>'[7]Output tables 3'!$T$23</f>
        <v>-30</v>
      </c>
      <c r="G173" s="129" t="str">
        <f t="shared" si="10"/>
        <v>↑</v>
      </c>
      <c r="H173" s="131">
        <f>'[7]Output tables 4'!$T$23</f>
        <v>15.292132499106584</v>
      </c>
      <c r="J173" s="51">
        <v>1</v>
      </c>
      <c r="L173" s="51">
        <f>IF($J173=1, IF(F173&lt;'Annex-LM'!$N$2,1,0),0)</f>
        <v>1</v>
      </c>
      <c r="M173" s="51">
        <f>IF($J173=1, IF(H173&lt;'Annex-LM'!$N$2,1,0),0)</f>
        <v>0</v>
      </c>
      <c r="O173" s="350">
        <f>'[7]Output tables 4'!$T$43</f>
        <v>0.29426896479368736</v>
      </c>
      <c r="P173" s="299">
        <f>'[7]Output tables 4'!$T$42</f>
        <v>-0.51249999999999973</v>
      </c>
      <c r="Q173" s="351" t="str">
        <f>'[7]Output tables 4'!$T$49</f>
        <v>Bad performance</v>
      </c>
      <c r="R173" s="299"/>
      <c r="S173" s="327">
        <f t="shared" si="11"/>
        <v>-1</v>
      </c>
      <c r="U173" s="51">
        <f>IF(F173&lt;='Annex-LM'!$O$2,1,0)</f>
        <v>1</v>
      </c>
      <c r="V173" s="51">
        <f>IF(H173&lt;='Annex-LM'!$O$2,1,0)</f>
        <v>0</v>
      </c>
    </row>
    <row r="174" spans="1:22" ht="24">
      <c r="A174" s="58">
        <v>18</v>
      </c>
      <c r="B174" s="153" t="str">
        <f>'[7]Output tables 3'!U$4</f>
        <v>Female part-time workers in % of total female employment (+)</v>
      </c>
      <c r="C174" s="184" t="str">
        <f>'[7]Narrow list'!$A22</f>
        <v>perf</v>
      </c>
      <c r="D174" s="129" t="s">
        <v>113</v>
      </c>
      <c r="E174" s="162">
        <v>1</v>
      </c>
      <c r="F174" s="129">
        <f>'[7]Output tables 3'!$U$23</f>
        <v>-8.6118185507358085</v>
      </c>
      <c r="G174" s="129" t="str">
        <f t="shared" si="10"/>
        <v>↑</v>
      </c>
      <c r="H174" s="131">
        <f>'[7]Output tables 4'!$U$23</f>
        <v>14.389731456811239</v>
      </c>
      <c r="J174" s="51">
        <v>1</v>
      </c>
      <c r="L174" s="51">
        <f>IF($J174=1, IF(F174&lt;'Annex-LM'!$N$2,1,0),0)</f>
        <v>1</v>
      </c>
      <c r="M174" s="51">
        <f>IF($J174=1, IF(H174&lt;'Annex-LM'!$N$2,1,0),0)</f>
        <v>0</v>
      </c>
      <c r="O174" s="350">
        <f>'[7]Output tables 4'!$U$43</f>
        <v>0.60614211240847349</v>
      </c>
      <c r="P174" s="299">
        <f>'[7]Output tables 4'!$U$42</f>
        <v>0.3777777777777776</v>
      </c>
      <c r="Q174" s="351" t="str">
        <f>'[7]Output tables 4'!$U$49</f>
        <v>Good performance</v>
      </c>
      <c r="R174" s="299"/>
      <c r="S174" s="327">
        <f t="shared" si="11"/>
        <v>1</v>
      </c>
      <c r="U174" s="51">
        <f>IF(F174&lt;='Annex-LM'!$O$2,1,0)</f>
        <v>0</v>
      </c>
      <c r="V174" s="51">
        <f>IF(H174&lt;='Annex-LM'!$O$2,1,0)</f>
        <v>0</v>
      </c>
    </row>
    <row r="175" spans="1:22" ht="36">
      <c r="A175" s="58">
        <v>19</v>
      </c>
      <c r="B175" s="149" t="str">
        <f>'[7]Output tables 3'!V$4</f>
        <v>Involuntary female part-time employment as a percentage of female part-time employment (-)</v>
      </c>
      <c r="C175" s="185" t="str">
        <f>'[7]Narrow list'!$A23</f>
        <v>perf</v>
      </c>
      <c r="D175" s="134" t="s">
        <v>113</v>
      </c>
      <c r="E175" s="163"/>
      <c r="F175" s="134">
        <f>'[7]Output tables 3'!$V$23</f>
        <v>8.7220360269918338</v>
      </c>
      <c r="G175" s="134" t="str">
        <f t="shared" si="10"/>
        <v>↑</v>
      </c>
      <c r="H175" s="136">
        <f>'[7]Output tables 4'!$V$23</f>
        <v>30</v>
      </c>
      <c r="J175" s="51"/>
      <c r="L175" s="51">
        <f>IF($J175=1, IF(F175&lt;'Annex-LM'!$N$2,1,0),0)</f>
        <v>0</v>
      </c>
      <c r="M175" s="51">
        <f>IF($J175=1, IF(H175&lt;'Annex-LM'!$N$2,1,0),0)</f>
        <v>0</v>
      </c>
      <c r="O175" s="349">
        <f>'[7]Output tables 4'!$V$43</f>
        <v>0.52113405730513773</v>
      </c>
      <c r="P175" s="297">
        <f>'[7]Output tables 4'!$V$42</f>
        <v>0.61666666666666659</v>
      </c>
      <c r="Q175" s="298" t="str">
        <f>'[7]Output tables 4'!$V$49</f>
        <v>Bad performance</v>
      </c>
      <c r="R175" s="297"/>
      <c r="S175" s="327">
        <f t="shared" si="11"/>
        <v>-1</v>
      </c>
      <c r="U175" s="51">
        <f>IF(F175&lt;='Annex-LM'!$O$2,1,0)</f>
        <v>0</v>
      </c>
      <c r="V175" s="51">
        <f>IF(H175&lt;='Annex-LM'!$O$2,1,0)</f>
        <v>0</v>
      </c>
    </row>
    <row r="176" spans="1:22" ht="24">
      <c r="A176" s="58">
        <v>20</v>
      </c>
      <c r="B176" s="149" t="str">
        <f>'[7]Output tables 3'!W$4</f>
        <v>Female Activity rate (15 to 64 years) (Eurostat) 1999-2007 (+)</v>
      </c>
      <c r="C176" s="185" t="str">
        <f>'[7]Narrow list'!$A24</f>
        <v>perf</v>
      </c>
      <c r="D176" s="134" t="s">
        <v>113</v>
      </c>
      <c r="E176" s="163"/>
      <c r="F176" s="134">
        <f>'[7]Output tables 3'!$W$23</f>
        <v>-30</v>
      </c>
      <c r="G176" s="134" t="str">
        <f t="shared" si="10"/>
        <v>↑</v>
      </c>
      <c r="H176" s="136">
        <f>'[7]Output tables 4'!$W$23</f>
        <v>-3.3167391014984799</v>
      </c>
      <c r="J176" s="51"/>
      <c r="L176" s="51">
        <f>IF($J176=1, IF(F176&lt;'Annex-LM'!$N$2,1,0),0)</f>
        <v>0</v>
      </c>
      <c r="M176" s="51">
        <f>IF($J176=1, IF(H176&lt;'Annex-LM'!$N$2,1,0),0)</f>
        <v>0</v>
      </c>
      <c r="O176" s="349">
        <f>'[7]Output tables 4'!$W$43</f>
        <v>0.38525121773988452</v>
      </c>
      <c r="P176" s="297">
        <f>'[7]Output tables 4'!$W$42</f>
        <v>0.6777777777777787</v>
      </c>
      <c r="Q176" s="298" t="str">
        <f>'[7]Output tables 4'!$W$49</f>
        <v>Good performance</v>
      </c>
      <c r="R176" s="297"/>
      <c r="S176" s="327">
        <f t="shared" si="11"/>
        <v>1</v>
      </c>
      <c r="U176" s="51">
        <f>IF(F176&lt;='Annex-LM'!$O$2,1,0)</f>
        <v>1</v>
      </c>
      <c r="V176" s="51">
        <f>IF(H176&lt;='Annex-LM'!$O$2,1,0)</f>
        <v>0</v>
      </c>
    </row>
    <row r="177" spans="1:22" ht="24">
      <c r="A177" s="58">
        <v>21</v>
      </c>
      <c r="B177" s="153" t="str">
        <f>'[7]Output tables 3'!X$4</f>
        <v>The difference in employment rates between men and women in % (-)</v>
      </c>
      <c r="C177" s="184" t="str">
        <f>'[7]Narrow list'!$A25</f>
        <v>perf</v>
      </c>
      <c r="D177" s="129" t="s">
        <v>192</v>
      </c>
      <c r="E177" s="162">
        <v>0.33333333333333331</v>
      </c>
      <c r="F177" s="129">
        <f>'[7]Output tables 3'!$X$23</f>
        <v>-30</v>
      </c>
      <c r="G177" s="129" t="str">
        <f t="shared" si="10"/>
        <v>↑</v>
      </c>
      <c r="H177" s="131">
        <f>'[7]Output tables 4'!$X$23</f>
        <v>6.9761755617931209</v>
      </c>
      <c r="J177" s="51">
        <v>1</v>
      </c>
      <c r="L177" s="51">
        <f>IF($J177=1, IF(F177&lt;'Annex-LM'!$N$2,1,0),0)</f>
        <v>1</v>
      </c>
      <c r="M177" s="51">
        <f>IF($J177=1, IF(H177&lt;'Annex-LM'!$N$2,1,0),0)</f>
        <v>0</v>
      </c>
      <c r="O177" s="350">
        <f>'[7]Output tables 4'!$X$43</f>
        <v>0.34044441384292518</v>
      </c>
      <c r="P177" s="299">
        <f>'[7]Output tables 4'!$X$42</f>
        <v>-0.61249999999999982</v>
      </c>
      <c r="Q177" s="351" t="str">
        <f>'[7]Output tables 4'!$X$49</f>
        <v>Bad performance</v>
      </c>
      <c r="R177" s="299"/>
      <c r="S177" s="327">
        <f t="shared" si="11"/>
        <v>-1</v>
      </c>
      <c r="U177" s="51">
        <f>IF(F177&lt;='Annex-LM'!$O$2,1,0)</f>
        <v>1</v>
      </c>
      <c r="V177" s="51">
        <f>IF(H177&lt;='Annex-LM'!$O$2,1,0)</f>
        <v>0</v>
      </c>
    </row>
    <row r="178" spans="1:22" ht="12.75" hidden="1" customHeight="1" outlineLevel="1" thickBot="1">
      <c r="A178" s="58">
        <v>22</v>
      </c>
      <c r="B178" s="149" t="str">
        <f>'[7]Output tables 3'!Y$4</f>
        <v>Indicator</v>
      </c>
      <c r="C178" s="157" t="str">
        <f>'[7]Narrow list'!$A26</f>
        <v>pol</v>
      </c>
      <c r="D178" s="158"/>
      <c r="E178" s="164"/>
      <c r="F178" s="158" t="str">
        <f>'[7]Output tables 3'!$Y$23</f>
        <v/>
      </c>
      <c r="G178" s="158" t="str">
        <f t="shared" si="10"/>
        <v/>
      </c>
      <c r="H178" s="160" t="str">
        <f>'[7]Output tables 4'!$Y$23</f>
        <v/>
      </c>
      <c r="J178" s="51"/>
      <c r="L178" s="51">
        <f>IF($J178=1, IF(F178&lt;'Annex-LM'!$N$2,1,0),0)</f>
        <v>0</v>
      </c>
      <c r="M178" s="51">
        <f>IF($J178=1, IF(H178&lt;'Annex-LM'!$N$2,1,0),0)</f>
        <v>0</v>
      </c>
      <c r="O178" s="352" t="str">
        <f>'[7]Output tables 4'!$Y$43</f>
        <v/>
      </c>
      <c r="P178" s="339" t="str">
        <f>'[7]Output tables 4'!$Y$42</f>
        <v>n.a.</v>
      </c>
      <c r="Q178" s="353" t="str">
        <f>'[7]Output tables 4'!$Y$49</f>
        <v>Good performance</v>
      </c>
      <c r="R178" s="339"/>
      <c r="S178" s="328">
        <f t="shared" si="11"/>
        <v>1</v>
      </c>
      <c r="U178" s="51">
        <f>IF(F178&lt;='Annex-LM'!$O$2,1,0)</f>
        <v>0</v>
      </c>
      <c r="V178" s="51">
        <f>IF(H178&lt;='Annex-LM'!$O$2,1,0)</f>
        <v>0</v>
      </c>
    </row>
    <row r="179" spans="1:22" ht="12.75" customHeight="1" collapsed="1" thickBot="1">
      <c r="A179" s="58"/>
      <c r="B179" s="100"/>
      <c r="C179" s="111"/>
      <c r="D179" s="111"/>
      <c r="E179" s="112"/>
      <c r="F179" s="111"/>
      <c r="G179" s="111" t="str">
        <f t="shared" si="10"/>
        <v/>
      </c>
      <c r="H179" s="113"/>
      <c r="J179" s="51"/>
      <c r="L179" s="51"/>
      <c r="M179" s="51"/>
      <c r="O179" s="297"/>
      <c r="P179" s="297"/>
      <c r="Q179" s="298"/>
      <c r="R179" s="297"/>
      <c r="S179" s="272" t="str">
        <f>IF(Q179="Good performance",1,IF(Q179="Bad performance",-1,IF(Q179="Unclear",1,"")))</f>
        <v/>
      </c>
      <c r="U179" s="51">
        <f>IF(F179&lt;='Annex-LM'!$O$2,1,0)</f>
        <v>0</v>
      </c>
      <c r="V179" s="51">
        <f>IF(H179&lt;='Annex-LM'!$O$2,1,0)</f>
        <v>0</v>
      </c>
    </row>
    <row r="180" spans="1:22" s="28" customFormat="1" ht="30.75" thickBot="1">
      <c r="B180" s="230" t="s">
        <v>76</v>
      </c>
      <c r="C180" s="231"/>
      <c r="D180" s="231"/>
      <c r="E180" s="232"/>
      <c r="F180" s="233">
        <f>'[7]Output tables 3'!Z$23</f>
        <v>-3.8419253501414912</v>
      </c>
      <c r="G180" s="233"/>
      <c r="H180" s="234">
        <f>'[7]Output tables 4'!Z$23</f>
        <v>5</v>
      </c>
      <c r="J180" s="286"/>
      <c r="K180" s="51"/>
      <c r="L180" s="287">
        <f>SUM(L157:L178)</f>
        <v>8</v>
      </c>
      <c r="M180" s="288">
        <f>SUM(M157:M178)</f>
        <v>3</v>
      </c>
      <c r="N180" s="54"/>
      <c r="O180" s="354"/>
      <c r="P180" s="354"/>
      <c r="Q180" s="355"/>
      <c r="R180" s="354"/>
      <c r="S180" s="272" t="str">
        <f>IF(Q180="Good performance",1,IF(Q180="Bad performance",-1,IF(Q180="Unclear",1,"")))</f>
        <v/>
      </c>
      <c r="U180" s="287">
        <f>SUM(U157:U178)</f>
        <v>5</v>
      </c>
      <c r="V180" s="288">
        <f>SUM(V157:V178)</f>
        <v>3</v>
      </c>
    </row>
    <row r="181" spans="1:22" s="28" customFormat="1" ht="12.75" customHeight="1">
      <c r="B181" s="206"/>
      <c r="C181" s="506"/>
      <c r="D181" s="506"/>
      <c r="E181" s="506"/>
      <c r="F181" s="506"/>
      <c r="G181" s="506"/>
      <c r="H181" s="506"/>
      <c r="J181" s="53">
        <f>SUM(J157:J178)</f>
        <v>12</v>
      </c>
      <c r="K181" s="51"/>
      <c r="L181" s="51"/>
      <c r="M181" s="289"/>
      <c r="N181" s="54"/>
      <c r="O181" s="296"/>
      <c r="P181" s="54"/>
      <c r="Q181" s="341"/>
      <c r="R181" s="346"/>
      <c r="S181" s="346"/>
      <c r="U181" s="51"/>
      <c r="V181" s="289"/>
    </row>
    <row r="182" spans="1:22" ht="13.5" customHeight="1">
      <c r="K182" s="280"/>
      <c r="M182" s="53"/>
      <c r="V182" s="53"/>
    </row>
    <row r="183" spans="1:22" ht="13.5" customHeight="1" thickBot="1">
      <c r="B183" s="507" t="str">
        <f>[20]Parameters!$C$3</f>
        <v>Specific labour supply measures for older-workers</v>
      </c>
      <c r="C183" s="508"/>
      <c r="D183" s="508"/>
      <c r="E183" s="508"/>
      <c r="F183" s="508"/>
      <c r="G183" s="508"/>
      <c r="H183" s="508"/>
      <c r="I183" s="63"/>
      <c r="J183" s="43"/>
      <c r="K183" s="280"/>
      <c r="M183" s="53"/>
      <c r="V183" s="53"/>
    </row>
    <row r="184" spans="1:22" ht="13.5" customHeight="1" thickBot="1">
      <c r="B184" s="220"/>
      <c r="C184" s="490" t="s">
        <v>102</v>
      </c>
      <c r="D184" s="491"/>
      <c r="E184" s="492"/>
      <c r="F184" s="490" t="s">
        <v>103</v>
      </c>
      <c r="G184" s="491"/>
      <c r="H184" s="492"/>
      <c r="I184" s="63"/>
      <c r="J184" s="43"/>
      <c r="K184" s="280"/>
    </row>
    <row r="185" spans="1:22" ht="27" customHeight="1" thickBot="1">
      <c r="A185" s="58"/>
      <c r="B185" s="221"/>
      <c r="C185" s="493" t="s">
        <v>104</v>
      </c>
      <c r="D185" s="493" t="s">
        <v>105</v>
      </c>
      <c r="E185" s="495" t="s">
        <v>150</v>
      </c>
      <c r="F185" s="497" t="str">
        <f xml:space="preserve"> "Level relative to "&amp; '[20]Output tables 1'!$E$3</f>
        <v>Level relative to EU15</v>
      </c>
      <c r="G185" s="502" t="s">
        <v>33</v>
      </c>
      <c r="H185" s="503"/>
      <c r="I185" s="63"/>
      <c r="J185" s="281"/>
      <c r="L185" s="282" t="s">
        <v>83</v>
      </c>
      <c r="M185" s="53"/>
      <c r="N185" s="294"/>
      <c r="O185" s="52"/>
      <c r="P185" s="294"/>
      <c r="Q185" s="342"/>
      <c r="U185" s="282" t="s">
        <v>83</v>
      </c>
      <c r="V185" s="53"/>
    </row>
    <row r="186" spans="1:22" ht="27" customHeight="1" thickBot="1">
      <c r="A186" s="58"/>
      <c r="B186" s="222"/>
      <c r="C186" s="499"/>
      <c r="D186" s="499"/>
      <c r="E186" s="500"/>
      <c r="F186" s="501"/>
      <c r="G186" s="120" t="s">
        <v>106</v>
      </c>
      <c r="H186" s="415" t="str">
        <f>"Relative " &amp;'[20]Output tables 1'!$E$3</f>
        <v>Relative EU15</v>
      </c>
      <c r="J186" s="147" t="s">
        <v>84</v>
      </c>
      <c r="L186" s="284" t="s">
        <v>38</v>
      </c>
      <c r="M186" s="285" t="s">
        <v>1</v>
      </c>
      <c r="N186" s="294"/>
      <c r="O186" s="52"/>
      <c r="P186" s="294"/>
      <c r="Q186" s="342"/>
      <c r="U186" s="284" t="s">
        <v>38</v>
      </c>
      <c r="V186" s="285" t="s">
        <v>1</v>
      </c>
    </row>
    <row r="187" spans="1:22" ht="24">
      <c r="A187" s="58">
        <v>1</v>
      </c>
      <c r="B187" s="370" t="str">
        <f>'[20]Output tables 3'!D$4</f>
        <v>Implicit tax on continued work in regular old-age pension systems, for 60-year-olds (-)</v>
      </c>
      <c r="C187" s="177" t="str">
        <f>'[20]Narrow list'!$A5</f>
        <v>pol</v>
      </c>
      <c r="D187" s="154" t="s">
        <v>195</v>
      </c>
      <c r="E187" s="155">
        <v>1</v>
      </c>
      <c r="F187" s="139" t="str">
        <f>'[20]Output tables 3'!$D$23</f>
        <v/>
      </c>
      <c r="G187" s="154" t="str">
        <f>IF(H187="","",IF((H187/10*O187*S187+P187)*S187&gt;$J$2,"↑",IF((H187/10*O187*S187+P187)*S187&lt;-$J$2,"↓","=")))</f>
        <v/>
      </c>
      <c r="H187" s="156" t="str">
        <f>'[20]Output tables 4'!$D$23</f>
        <v/>
      </c>
      <c r="J187" s="51">
        <v>1</v>
      </c>
      <c r="L187" s="51">
        <f>IF($J187=1, IF(F187&lt;'Annex-LM'!$N$2,1,0),0)</f>
        <v>0</v>
      </c>
      <c r="M187" s="51">
        <f>IF($J187=1, IF(H187&lt;'Annex-LM'!$N$2,1,0),0)</f>
        <v>0</v>
      </c>
      <c r="N187" s="286"/>
      <c r="O187" s="299" t="str">
        <f>'[20]Output tables 4'!$D$43</f>
        <v/>
      </c>
      <c r="P187" s="299">
        <f>'[20]Output tables 4'!$D$42</f>
        <v>0</v>
      </c>
      <c r="Q187" s="351" t="str">
        <f>'[20]Output tables 4'!$D$49</f>
        <v>Bad performance</v>
      </c>
      <c r="R187" s="299"/>
      <c r="S187" s="272">
        <f>IF(Q187="Good performance",1,IF(Q187="Bad performance",-1,IF(Q187="Unclear",1,"")))</f>
        <v>-1</v>
      </c>
      <c r="U187" s="51">
        <f>IF(F187&lt;='Annex-LM'!$O$2,1,0)</f>
        <v>0</v>
      </c>
      <c r="V187" s="51">
        <f>IF(H187&lt;='Annex-LM'!$O$2,1,0)</f>
        <v>0</v>
      </c>
    </row>
    <row r="188" spans="1:22">
      <c r="A188" s="58">
        <v>2</v>
      </c>
      <c r="B188" s="127" t="str">
        <f>'[20]Output tables 3'!E$4</f>
        <v>Coverage of early retirement (-)</v>
      </c>
      <c r="C188" s="128" t="str">
        <f>'[20]Narrow list'!$A6</f>
        <v>pol</v>
      </c>
      <c r="D188" s="129" t="s">
        <v>113</v>
      </c>
      <c r="E188" s="130">
        <v>1</v>
      </c>
      <c r="F188" s="128" t="str">
        <f>'[20]Output tables 3'!$E$23</f>
        <v/>
      </c>
      <c r="G188" s="129" t="str">
        <f t="shared" ref="G188:G209" si="12">IF(H188="","",IF((H188/10*O188*S188+P188)*S188&gt;$J$2,"↑",IF((H188/10*O188*S188+P188)*S188&lt;-$J$2,"↓","=")))</f>
        <v/>
      </c>
      <c r="H188" s="131" t="str">
        <f>'[20]Output tables 4'!$E$23</f>
        <v/>
      </c>
      <c r="J188" s="51">
        <v>1</v>
      </c>
      <c r="L188" s="51">
        <f>IF($J188=1, IF(F188&lt;'Annex-LM'!$N$2,1,0),0)</f>
        <v>0</v>
      </c>
      <c r="M188" s="51">
        <f>IF($J188=1, IF(H188&lt;'Annex-LM'!$N$2,1,0),0)</f>
        <v>0</v>
      </c>
      <c r="N188" s="286"/>
      <c r="O188" s="299">
        <f>'[20]Output tables 4'!$E$43</f>
        <v>6.0697997553325357E-4</v>
      </c>
      <c r="P188" s="299">
        <f>'[20]Output tables 4'!$E$42</f>
        <v>-3.2419710304792688E-5</v>
      </c>
      <c r="Q188" s="351" t="str">
        <f>'[20]Output tables 4'!$E$49</f>
        <v>Bad performance</v>
      </c>
      <c r="R188" s="299"/>
      <c r="S188" s="272">
        <f t="shared" ref="S188:S208" si="13">IF(Q188="Good performance",1,IF(Q188="Bad performance",-1,IF(Q188="Unclear",1,"")))</f>
        <v>-1</v>
      </c>
      <c r="U188" s="51">
        <f>IF(F188&lt;='Annex-LM'!$O$2,1,0)</f>
        <v>0</v>
      </c>
      <c r="V188" s="51">
        <f>IF(H188&lt;='Annex-LM'!$O$2,1,0)</f>
        <v>0</v>
      </c>
    </row>
    <row r="189" spans="1:22" ht="36">
      <c r="A189" s="58">
        <v>3</v>
      </c>
      <c r="B189" s="127" t="str">
        <f>'[20]Output tables 3'!F$4</f>
        <v>Life-long learning: Participation of the population aged 55-64 in education and training(+)</v>
      </c>
      <c r="C189" s="128" t="str">
        <f>'[20]Narrow list'!$A7</f>
        <v>pol</v>
      </c>
      <c r="D189" s="129" t="s">
        <v>192</v>
      </c>
      <c r="E189" s="130">
        <v>0.5</v>
      </c>
      <c r="F189" s="128">
        <f>'[20]Output tables 3'!$F$23</f>
        <v>-5.0753902141406115</v>
      </c>
      <c r="G189" s="129" t="str">
        <f t="shared" si="12"/>
        <v/>
      </c>
      <c r="H189" s="131" t="str">
        <f>'[20]Output tables 4'!$F$23</f>
        <v/>
      </c>
      <c r="J189" s="51">
        <v>1</v>
      </c>
      <c r="L189" s="51">
        <f>IF($J189=1, IF(F189&lt;'Annex-LM'!$N$2,1,0),0)</f>
        <v>1</v>
      </c>
      <c r="M189" s="51">
        <f>IF($J189=1, IF(H189&lt;'Annex-LM'!$N$2,1,0),0)</f>
        <v>0</v>
      </c>
      <c r="N189" s="295"/>
      <c r="O189" s="299">
        <f>'[20]Output tables 4'!$F$43</f>
        <v>0.30335411151493485</v>
      </c>
      <c r="P189" s="299">
        <f>'[20]Output tables 4'!$F$42</f>
        <v>0.37500000000000006</v>
      </c>
      <c r="Q189" s="351" t="str">
        <f>'[20]Output tables 4'!$F$49</f>
        <v>Good performance</v>
      </c>
      <c r="R189" s="299"/>
      <c r="S189" s="272">
        <f t="shared" si="13"/>
        <v>1</v>
      </c>
      <c r="U189" s="51">
        <f>IF(F189&lt;='Annex-LM'!$O$2,1,0)</f>
        <v>0</v>
      </c>
      <c r="V189" s="51">
        <f>IF(H189&lt;='Annex-LM'!$O$2,1,0)</f>
        <v>0</v>
      </c>
    </row>
    <row r="190" spans="1:22" ht="36">
      <c r="A190" s="58">
        <v>4</v>
      </c>
      <c r="B190" s="127" t="str">
        <f>'[20]Output tables 3'!G$4</f>
        <v>Life-long learning: Participation of the population aged 45-54 in education and training (EMCO 23M4)(+)</v>
      </c>
      <c r="C190" s="128" t="str">
        <f>'[20]Narrow list'!$A8</f>
        <v>pol</v>
      </c>
      <c r="D190" s="129" t="s">
        <v>192</v>
      </c>
      <c r="E190" s="130">
        <v>0.25</v>
      </c>
      <c r="F190" s="128">
        <f>'[20]Output tables 3'!$G$23</f>
        <v>-6.5159531837055038</v>
      </c>
      <c r="G190" s="129" t="str">
        <f t="shared" si="12"/>
        <v>↑</v>
      </c>
      <c r="H190" s="131">
        <f>'[20]Output tables 4'!$G$23</f>
        <v>0.40015459600355568</v>
      </c>
      <c r="J190" s="51">
        <v>1</v>
      </c>
      <c r="L190" s="51">
        <f>IF($J190=1, IF(F190&lt;'Annex-LM'!$N$2,1,0),0)</f>
        <v>1</v>
      </c>
      <c r="M190" s="51">
        <f>IF($J190=1, IF(H190&lt;'Annex-LM'!$N$2,1,0),0)</f>
        <v>0</v>
      </c>
      <c r="N190" s="52"/>
      <c r="O190" s="299">
        <f>'[20]Output tables 4'!$G$43</f>
        <v>23.359398665337473</v>
      </c>
      <c r="P190" s="299">
        <f>'[20]Output tables 4'!$G$42</f>
        <v>5.9257700663374946</v>
      </c>
      <c r="Q190" s="351" t="str">
        <f>'[20]Output tables 4'!$G$49</f>
        <v>Good performance</v>
      </c>
      <c r="R190" s="299"/>
      <c r="S190" s="272">
        <f t="shared" si="13"/>
        <v>1</v>
      </c>
      <c r="U190" s="51">
        <f>IF(F190&lt;='Annex-LM'!$O$2,1,0)</f>
        <v>0</v>
      </c>
      <c r="V190" s="51">
        <f>IF(H190&lt;='Annex-LM'!$O$2,1,0)</f>
        <v>0</v>
      </c>
    </row>
    <row r="191" spans="1:22" ht="36">
      <c r="A191" s="58">
        <v>5</v>
      </c>
      <c r="B191" s="127" t="str">
        <f>'[20]Output tables 3'!H$4</f>
        <v>Difference between employment rate of older workers aged 55 to 64 and total 15-64- Men (+)</v>
      </c>
      <c r="C191" s="128" t="str">
        <f>'[20]Narrow list'!$A9</f>
        <v>perf</v>
      </c>
      <c r="D191" s="129" t="s">
        <v>179</v>
      </c>
      <c r="E191" s="130">
        <v>0.25</v>
      </c>
      <c r="F191" s="128">
        <f>'[20]Output tables 3'!$H$23</f>
        <v>-12.02706664204217</v>
      </c>
      <c r="G191" s="129" t="str">
        <f t="shared" si="12"/>
        <v>↓</v>
      </c>
      <c r="H191" s="131">
        <f>'[20]Output tables 4'!$H$23</f>
        <v>-20.12436824769609</v>
      </c>
      <c r="J191" s="51">
        <v>1</v>
      </c>
      <c r="L191" s="51">
        <f>IF($J191=1, IF(F191&lt;'Annex-LM'!$N$2,1,0),0)</f>
        <v>1</v>
      </c>
      <c r="M191" s="51">
        <f>IF($J191=1, IF(H191&lt;'Annex-LM'!$N$2,1,0),0)</f>
        <v>1</v>
      </c>
      <c r="N191" s="55"/>
      <c r="O191" s="299">
        <f>'[20]Output tables 4'!$H$43</f>
        <v>0.45481068847095985</v>
      </c>
      <c r="P191" s="299">
        <f>'[20]Output tables 4'!$H$42</f>
        <v>0.67777777777777792</v>
      </c>
      <c r="Q191" s="351" t="str">
        <f>'[20]Output tables 4'!$H$49</f>
        <v>Good performance</v>
      </c>
      <c r="R191" s="299"/>
      <c r="S191" s="272">
        <f t="shared" si="13"/>
        <v>1</v>
      </c>
      <c r="U191" s="51">
        <f>IF(F191&lt;='Annex-LM'!$O$2,1,0)</f>
        <v>0</v>
      </c>
      <c r="V191" s="51">
        <f>IF(H191&lt;='Annex-LM'!$O$2,1,0)</f>
        <v>1</v>
      </c>
    </row>
    <row r="192" spans="1:22" ht="36">
      <c r="A192" s="58">
        <v>6</v>
      </c>
      <c r="B192" s="127" t="str">
        <f>'[20]Output tables 3'!I$4</f>
        <v>Difference between employment rate of older workers aged 55 to 64 and total 15-64- Women (+)</v>
      </c>
      <c r="C192" s="128" t="str">
        <f>'[20]Narrow list'!$A10</f>
        <v>perf</v>
      </c>
      <c r="D192" s="129" t="s">
        <v>179</v>
      </c>
      <c r="E192" s="130">
        <v>0.25</v>
      </c>
      <c r="F192" s="128">
        <f>'[20]Output tables 3'!$I$23</f>
        <v>-9.8951682411947708</v>
      </c>
      <c r="G192" s="129" t="str">
        <f t="shared" si="12"/>
        <v>↓</v>
      </c>
      <c r="H192" s="131">
        <f>'[20]Output tables 4'!$I$23</f>
        <v>-7.2165063286762106</v>
      </c>
      <c r="J192" s="51">
        <v>1</v>
      </c>
      <c r="L192" s="51">
        <f>IF($J192=1, IF(F192&lt;'Annex-LM'!$N$2,1,0),0)</f>
        <v>1</v>
      </c>
      <c r="M192" s="51">
        <f>IF($J192=1, IF(H192&lt;'Annex-LM'!$N$2,1,0),0)</f>
        <v>1</v>
      </c>
      <c r="O192" s="299">
        <f>'[20]Output tables 4'!$I$43</f>
        <v>0.54466183171442917</v>
      </c>
      <c r="P192" s="299">
        <f>'[20]Output tables 4'!$I$42</f>
        <v>0.35555555555555546</v>
      </c>
      <c r="Q192" s="351" t="str">
        <f>'[20]Output tables 4'!$I$49</f>
        <v>Good performance</v>
      </c>
      <c r="R192" s="299"/>
      <c r="S192" s="272">
        <f t="shared" si="13"/>
        <v>1</v>
      </c>
      <c r="U192" s="51">
        <f>IF(F192&lt;='Annex-LM'!$O$2,1,0)</f>
        <v>0</v>
      </c>
      <c r="V192" s="51">
        <f>IF(H192&lt;='Annex-LM'!$O$2,1,0)</f>
        <v>0</v>
      </c>
    </row>
    <row r="193" spans="1:22" ht="24">
      <c r="A193" s="58">
        <v>7</v>
      </c>
      <c r="B193" s="127" t="str">
        <f>'[20]Output tables 3'!J$4</f>
        <v>Average exit age from the labour force- total(+)</v>
      </c>
      <c r="C193" s="128" t="str">
        <f>'[20]Narrow list'!$A11</f>
        <v>perf</v>
      </c>
      <c r="D193" s="129" t="s">
        <v>193</v>
      </c>
      <c r="E193" s="130">
        <v>0.5</v>
      </c>
      <c r="F193" s="128">
        <f>'[20]Output tables 3'!$J$23</f>
        <v>-12.629569199906104</v>
      </c>
      <c r="G193" s="129" t="str">
        <f t="shared" si="12"/>
        <v>↑</v>
      </c>
      <c r="H193" s="131">
        <f>'[20]Output tables 4'!$J$23</f>
        <v>1.0242651148480317</v>
      </c>
      <c r="J193" s="51">
        <v>1</v>
      </c>
      <c r="L193" s="51">
        <f>IF($J193=1, IF(F193&lt;'Annex-LM'!$N$2,1,0),0)</f>
        <v>1</v>
      </c>
      <c r="M193" s="51">
        <f>IF($J193=1, IF(H193&lt;'Annex-LM'!$N$2,1,0),0)</f>
        <v>0</v>
      </c>
      <c r="O193" s="299">
        <f>'[20]Output tables 4'!$J$43</f>
        <v>0.32402305622326144</v>
      </c>
      <c r="P193" s="299">
        <f>'[20]Output tables 4'!$J$42</f>
        <v>0.28304275815562557</v>
      </c>
      <c r="Q193" s="351" t="str">
        <f>'[20]Output tables 4'!$J$49</f>
        <v>Good performance</v>
      </c>
      <c r="R193" s="299"/>
      <c r="S193" s="272">
        <f t="shared" si="13"/>
        <v>1</v>
      </c>
      <c r="U193" s="51">
        <f>IF(F193&lt;='Annex-LM'!$O$2,1,0)</f>
        <v>0</v>
      </c>
      <c r="V193" s="51">
        <f>IF(H193&lt;='Annex-LM'!$O$2,1,0)</f>
        <v>0</v>
      </c>
    </row>
    <row r="194" spans="1:22" ht="24">
      <c r="A194" s="58">
        <v>8</v>
      </c>
      <c r="B194" s="132" t="str">
        <f>'[20]Output tables 3'!K$4</f>
        <v>Activity rate (55 to 64 years) (Eurostat) 1999-2006 (+)</v>
      </c>
      <c r="C194" s="133" t="str">
        <f>'[20]Narrow list'!$A12</f>
        <v>perf</v>
      </c>
      <c r="D194" s="134" t="s">
        <v>179</v>
      </c>
      <c r="E194" s="135"/>
      <c r="F194" s="133">
        <f>'[20]Output tables 3'!$K$23</f>
        <v>-19.275137237215294</v>
      </c>
      <c r="G194" s="134" t="str">
        <f t="shared" si="12"/>
        <v>↑</v>
      </c>
      <c r="H194" s="136">
        <f>'[20]Output tables 4'!$K$23</f>
        <v>-21.620111731400705</v>
      </c>
      <c r="J194" s="51"/>
      <c r="L194" s="51">
        <f>IF($J194=1, IF(F194&lt;'Annex-LM'!$N$2,1,0),0)</f>
        <v>0</v>
      </c>
      <c r="M194" s="51">
        <f>IF($J194=1, IF(H194&lt;'Annex-LM'!$N$2,1,0),0)</f>
        <v>0</v>
      </c>
      <c r="O194" s="297">
        <f>'[20]Output tables 4'!$K$43</f>
        <v>0.44133290267915254</v>
      </c>
      <c r="P194" s="297">
        <f>'[20]Output tables 4'!$K$42</f>
        <v>1.0666666666666669</v>
      </c>
      <c r="Q194" s="298" t="str">
        <f>'[20]Output tables 4'!$K$49</f>
        <v>Good performance</v>
      </c>
      <c r="R194" s="297"/>
      <c r="S194" s="272">
        <f t="shared" si="13"/>
        <v>1</v>
      </c>
      <c r="U194" s="51">
        <f>IF(F194&lt;='Annex-LM'!$O$2,1,0)</f>
        <v>1</v>
      </c>
      <c r="V194" s="51">
        <f>IF(H194&lt;='Annex-LM'!$O$2,1,0)</f>
        <v>1</v>
      </c>
    </row>
    <row r="195" spans="1:22" ht="24">
      <c r="A195" s="58">
        <v>9</v>
      </c>
      <c r="B195" s="127" t="str">
        <f>'[20]Output tables 3'!L$4</f>
        <v>Employment rate of older workers aged 55 to 64- Total (+)</v>
      </c>
      <c r="C195" s="128" t="str">
        <f>'[20]Narrow list'!$A13</f>
        <v>perf</v>
      </c>
      <c r="D195" s="129" t="s">
        <v>179</v>
      </c>
      <c r="E195" s="130">
        <v>0.25</v>
      </c>
      <c r="F195" s="128">
        <f>'[20]Output tables 3'!$L$23</f>
        <v>-19.459941614905546</v>
      </c>
      <c r="G195" s="129" t="str">
        <f t="shared" si="12"/>
        <v>↑</v>
      </c>
      <c r="H195" s="131">
        <f>'[20]Output tables 4'!$L$23</f>
        <v>-23.768927385002154</v>
      </c>
      <c r="J195" s="51">
        <v>1</v>
      </c>
      <c r="L195" s="51">
        <f>IF($J195=1, IF(F195&lt;'Annex-LM'!$N$2,1,0),0)</f>
        <v>1</v>
      </c>
      <c r="M195" s="51">
        <f>IF($J195=1, IF(H195&lt;'Annex-LM'!$N$2,1,0),0)</f>
        <v>1</v>
      </c>
      <c r="O195" s="299">
        <f>'[20]Output tables 4'!$L$43</f>
        <v>0.44993382626060269</v>
      </c>
      <c r="P195" s="299">
        <f>'[20]Output tables 4'!$L$42</f>
        <v>1.1444444444444442</v>
      </c>
      <c r="Q195" s="351" t="str">
        <f>'[20]Output tables 4'!$L$49</f>
        <v>Good performance</v>
      </c>
      <c r="R195" s="299"/>
      <c r="S195" s="272">
        <f t="shared" si="13"/>
        <v>1</v>
      </c>
      <c r="U195" s="51">
        <f>IF(F195&lt;='Annex-LM'!$O$2,1,0)</f>
        <v>1</v>
      </c>
      <c r="V195" s="51">
        <f>IF(H195&lt;='Annex-LM'!$O$2,1,0)</f>
        <v>1</v>
      </c>
    </row>
    <row r="196" spans="1:22" ht="12.75" hidden="1" customHeight="1" outlineLevel="1">
      <c r="A196" s="58">
        <v>10</v>
      </c>
      <c r="B196" s="132" t="str">
        <f>'[20]Output tables 3'!M$4</f>
        <v>Indicator</v>
      </c>
      <c r="C196" s="133" t="str">
        <f>'[20]Narrow list'!$A14</f>
        <v>pol</v>
      </c>
      <c r="D196" s="134"/>
      <c r="E196" s="135"/>
      <c r="F196" s="133" t="str">
        <f>'[20]Output tables 3'!$M$23</f>
        <v/>
      </c>
      <c r="G196" s="134" t="str">
        <f t="shared" si="12"/>
        <v/>
      </c>
      <c r="H196" s="136" t="str">
        <f>'[20]Output tables 4'!$M$23</f>
        <v/>
      </c>
      <c r="J196" s="51"/>
      <c r="L196" s="51">
        <f>IF($J196=1, IF(F196&lt;'Annex-LM'!$N$2,1,0),0)</f>
        <v>0</v>
      </c>
      <c r="M196" s="51">
        <f>IF($J196=1, IF(H196&lt;'Annex-LM'!$N$2,1,0),0)</f>
        <v>0</v>
      </c>
      <c r="O196" s="297" t="str">
        <f>'[20]Output tables 4'!$M$43</f>
        <v/>
      </c>
      <c r="P196" s="297" t="str">
        <f>'[20]Output tables 4'!$M$42</f>
        <v>n.a.</v>
      </c>
      <c r="Q196" s="298" t="str">
        <f>'[20]Output tables 4'!$M$49</f>
        <v>Unclear</v>
      </c>
      <c r="R196" s="297"/>
      <c r="S196" s="272">
        <f t="shared" si="13"/>
        <v>1</v>
      </c>
      <c r="U196" s="51">
        <f>IF(F196&lt;='Annex-LM'!$O$2,1,0)</f>
        <v>0</v>
      </c>
      <c r="V196" s="51">
        <f>IF(H196&lt;='Annex-LM'!$O$2,1,0)</f>
        <v>0</v>
      </c>
    </row>
    <row r="197" spans="1:22" ht="12.75" hidden="1" customHeight="1" outlineLevel="1">
      <c r="A197" s="58">
        <v>11</v>
      </c>
      <c r="B197" s="132" t="str">
        <f>'[20]Output tables 3'!N$4</f>
        <v>Indicator</v>
      </c>
      <c r="C197" s="133" t="str">
        <f>'[20]Narrow list'!$A15</f>
        <v>pol</v>
      </c>
      <c r="D197" s="134"/>
      <c r="E197" s="135"/>
      <c r="F197" s="133" t="str">
        <f>'[20]Output tables 3'!$N$23</f>
        <v/>
      </c>
      <c r="G197" s="134" t="str">
        <f t="shared" si="12"/>
        <v/>
      </c>
      <c r="H197" s="136" t="str">
        <f>'[20]Output tables 4'!$N$23</f>
        <v/>
      </c>
      <c r="J197" s="51"/>
      <c r="L197" s="51">
        <f>IF($J197=1, IF(F197&lt;'Annex-LM'!$N$2,1,0),0)</f>
        <v>0</v>
      </c>
      <c r="M197" s="51">
        <f>IF($J197=1, IF(H197&lt;'Annex-LM'!$N$2,1,0),0)</f>
        <v>0</v>
      </c>
      <c r="O197" s="297" t="str">
        <f>'[20]Output tables 4'!$N$43</f>
        <v/>
      </c>
      <c r="P197" s="297" t="str">
        <f>'[20]Output tables 4'!$N$42</f>
        <v>n.a.</v>
      </c>
      <c r="Q197" s="298" t="str">
        <f>'[20]Output tables 4'!$N$49</f>
        <v>Unclear</v>
      </c>
      <c r="R197" s="297"/>
      <c r="S197" s="272">
        <f t="shared" si="13"/>
        <v>1</v>
      </c>
      <c r="U197" s="51">
        <f>IF(F197&lt;='Annex-LM'!$O$2,1,0)</f>
        <v>0</v>
      </c>
      <c r="V197" s="51">
        <f>IF(H197&lt;='Annex-LM'!$O$2,1,0)</f>
        <v>0</v>
      </c>
    </row>
    <row r="198" spans="1:22" ht="12.75" hidden="1" customHeight="1" outlineLevel="1">
      <c r="A198" s="58">
        <v>12</v>
      </c>
      <c r="B198" s="132" t="str">
        <f>'[20]Output tables 3'!O$4</f>
        <v>Indicator</v>
      </c>
      <c r="C198" s="133" t="str">
        <f>'[20]Narrow list'!$A16</f>
        <v>pol</v>
      </c>
      <c r="D198" s="134"/>
      <c r="E198" s="135"/>
      <c r="F198" s="133" t="str">
        <f>'[20]Output tables 3'!$O$23</f>
        <v/>
      </c>
      <c r="G198" s="134" t="str">
        <f t="shared" si="12"/>
        <v/>
      </c>
      <c r="H198" s="136" t="str">
        <f>'[20]Output tables 4'!$O$23</f>
        <v/>
      </c>
      <c r="J198" s="51"/>
      <c r="L198" s="51">
        <f>IF($J198=1, IF(F198&lt;'Annex-LM'!$N$2,1,0),0)</f>
        <v>0</v>
      </c>
      <c r="M198" s="51">
        <f>IF($J198=1, IF(H198&lt;'Annex-LM'!$N$2,1,0),0)</f>
        <v>0</v>
      </c>
      <c r="O198" s="297" t="str">
        <f>'[20]Output tables 4'!$O$43</f>
        <v/>
      </c>
      <c r="P198" s="297" t="str">
        <f>'[20]Output tables 4'!$O$42</f>
        <v>n.a.</v>
      </c>
      <c r="Q198" s="298" t="str">
        <f>'[20]Output tables 4'!$O$49</f>
        <v>Unclear</v>
      </c>
      <c r="R198" s="297"/>
      <c r="S198" s="272">
        <f t="shared" si="13"/>
        <v>1</v>
      </c>
      <c r="U198" s="51">
        <f>IF(F198&lt;='Annex-LM'!$O$2,1,0)</f>
        <v>0</v>
      </c>
      <c r="V198" s="51">
        <f>IF(H198&lt;='Annex-LM'!$O$2,1,0)</f>
        <v>0</v>
      </c>
    </row>
    <row r="199" spans="1:22" ht="12.75" hidden="1" customHeight="1" outlineLevel="1">
      <c r="A199" s="58">
        <v>13</v>
      </c>
      <c r="B199" s="132" t="str">
        <f>'[20]Output tables 3'!P$4</f>
        <v>Indicator</v>
      </c>
      <c r="C199" s="133" t="str">
        <f>'[20]Narrow list'!$A17</f>
        <v>pol</v>
      </c>
      <c r="D199" s="134"/>
      <c r="E199" s="135"/>
      <c r="F199" s="133" t="str">
        <f>'[20]Output tables 3'!$P$23</f>
        <v/>
      </c>
      <c r="G199" s="134" t="str">
        <f t="shared" si="12"/>
        <v/>
      </c>
      <c r="H199" s="136" t="str">
        <f>'[20]Output tables 4'!$P$23</f>
        <v/>
      </c>
      <c r="J199" s="51"/>
      <c r="L199" s="51">
        <f>IF($J199=1, IF(F199&lt;'Annex-LM'!$N$2,1,0),0)</f>
        <v>0</v>
      </c>
      <c r="M199" s="51">
        <f>IF($J199=1, IF(H199&lt;'Annex-LM'!$N$2,1,0),0)</f>
        <v>0</v>
      </c>
      <c r="O199" s="297" t="str">
        <f>'[20]Output tables 4'!$P$43</f>
        <v/>
      </c>
      <c r="P199" s="297" t="str">
        <f>'[20]Output tables 4'!$P$42</f>
        <v>n.a.</v>
      </c>
      <c r="Q199" s="298" t="str">
        <f>'[20]Output tables 4'!$P$49</f>
        <v>Unclear</v>
      </c>
      <c r="R199" s="297"/>
      <c r="S199" s="272">
        <f t="shared" si="13"/>
        <v>1</v>
      </c>
      <c r="U199" s="51">
        <f>IF(F199&lt;='Annex-LM'!$O$2,1,0)</f>
        <v>0</v>
      </c>
      <c r="V199" s="51">
        <f>IF(H199&lt;='Annex-LM'!$O$2,1,0)</f>
        <v>0</v>
      </c>
    </row>
    <row r="200" spans="1:22" ht="12.75" hidden="1" customHeight="1" outlineLevel="1">
      <c r="A200" s="58">
        <v>14</v>
      </c>
      <c r="B200" s="95" t="str">
        <f>'[20]Output tables 3'!Q$4</f>
        <v>Indicator</v>
      </c>
      <c r="C200" s="105" t="str">
        <f>'[20]Narrow list'!$A18</f>
        <v>pol</v>
      </c>
      <c r="D200" s="109"/>
      <c r="E200" s="310"/>
      <c r="F200" s="105" t="str">
        <f>'[20]Output tables 3'!$Q$23</f>
        <v/>
      </c>
      <c r="G200" s="106" t="str">
        <f t="shared" si="12"/>
        <v/>
      </c>
      <c r="H200" s="108" t="str">
        <f>'[20]Output tables 4'!$Q$23</f>
        <v/>
      </c>
      <c r="J200" s="51"/>
      <c r="L200" s="51">
        <f>IF($J200=1, IF(F200&lt;'Annex-LM'!$N$2,1,0),0)</f>
        <v>0</v>
      </c>
      <c r="M200" s="51">
        <f>IF($J200=1, IF(H200&lt;'Annex-LM'!$N$2,1,0),0)</f>
        <v>0</v>
      </c>
      <c r="O200" s="297" t="str">
        <f>'[20]Output tables 4'!$Q$43</f>
        <v/>
      </c>
      <c r="P200" s="297" t="str">
        <f>'[20]Output tables 4'!$Q$42</f>
        <v>n.a.</v>
      </c>
      <c r="Q200" s="298" t="str">
        <f>'[20]Output tables 4'!$Q$49</f>
        <v>Unclear</v>
      </c>
      <c r="R200" s="297"/>
      <c r="S200" s="272">
        <f t="shared" si="13"/>
        <v>1</v>
      </c>
      <c r="U200" s="51">
        <f>IF(F200&lt;='Annex-LM'!$O$2,1,0)</f>
        <v>0</v>
      </c>
      <c r="V200" s="51">
        <f>IF(H200&lt;='Annex-LM'!$O$2,1,0)</f>
        <v>0</v>
      </c>
    </row>
    <row r="201" spans="1:22" ht="12.75" hidden="1" customHeight="1" outlineLevel="1">
      <c r="A201" s="58">
        <v>15</v>
      </c>
      <c r="B201" s="95" t="str">
        <f>'[20]Output tables 3'!R$4</f>
        <v>Indicator</v>
      </c>
      <c r="C201" s="105" t="str">
        <f>'[20]Narrow list'!$A19</f>
        <v>pol</v>
      </c>
      <c r="D201" s="106"/>
      <c r="E201" s="107"/>
      <c r="F201" s="105" t="str">
        <f>'[20]Output tables 3'!$R$23</f>
        <v/>
      </c>
      <c r="G201" s="106" t="str">
        <f t="shared" si="12"/>
        <v/>
      </c>
      <c r="H201" s="108" t="str">
        <f>'[20]Output tables 4'!$R$23</f>
        <v/>
      </c>
      <c r="J201" s="51"/>
      <c r="L201" s="51">
        <f>IF($J201=1, IF(F201&lt;'Annex-LM'!$N$2,1,0),0)</f>
        <v>0</v>
      </c>
      <c r="M201" s="51">
        <f>IF($J201=1, IF(H201&lt;'Annex-LM'!$N$2,1,0),0)</f>
        <v>0</v>
      </c>
      <c r="O201" s="297" t="str">
        <f>'[20]Output tables 4'!$R$43</f>
        <v/>
      </c>
      <c r="P201" s="297" t="str">
        <f>'[20]Output tables 4'!$R$42</f>
        <v>n.a.</v>
      </c>
      <c r="Q201" s="298" t="str">
        <f>'[20]Output tables 4'!$R$49</f>
        <v>Unclear</v>
      </c>
      <c r="R201" s="297"/>
      <c r="S201" s="272">
        <f t="shared" si="13"/>
        <v>1</v>
      </c>
      <c r="U201" s="51">
        <f>IF(F201&lt;='Annex-LM'!$O$2,1,0)</f>
        <v>0</v>
      </c>
      <c r="V201" s="51">
        <f>IF(H201&lt;='Annex-LM'!$O$2,1,0)</f>
        <v>0</v>
      </c>
    </row>
    <row r="202" spans="1:22" ht="12.75" hidden="1" customHeight="1" outlineLevel="1">
      <c r="A202" s="58">
        <v>16</v>
      </c>
      <c r="B202" s="95" t="str">
        <f>'[20]Output tables 3'!S$4</f>
        <v>Indicator</v>
      </c>
      <c r="C202" s="105" t="str">
        <f>'[20]Narrow list'!$A20</f>
        <v>pol</v>
      </c>
      <c r="D202" s="106"/>
      <c r="E202" s="107"/>
      <c r="F202" s="105" t="str">
        <f>'[20]Output tables 3'!$S$23</f>
        <v/>
      </c>
      <c r="G202" s="106" t="str">
        <f t="shared" si="12"/>
        <v/>
      </c>
      <c r="H202" s="108" t="str">
        <f>'[20]Output tables 4'!$S$23</f>
        <v/>
      </c>
      <c r="J202" s="51"/>
      <c r="L202" s="51">
        <f>IF($J202=1, IF(F202&lt;'Annex-LM'!$N$2,1,0),0)</f>
        <v>0</v>
      </c>
      <c r="M202" s="51">
        <f>IF($J202=1, IF(H202&lt;'Annex-LM'!$N$2,1,0),0)</f>
        <v>0</v>
      </c>
      <c r="O202" s="297" t="str">
        <f>'[20]Output tables 4'!$S$43</f>
        <v/>
      </c>
      <c r="P202" s="297" t="str">
        <f>'[20]Output tables 4'!$S$42</f>
        <v>n.a.</v>
      </c>
      <c r="Q202" s="298" t="str">
        <f>'[20]Output tables 4'!$S$49</f>
        <v>Unclear</v>
      </c>
      <c r="R202" s="297"/>
      <c r="S202" s="272">
        <f t="shared" si="13"/>
        <v>1</v>
      </c>
      <c r="U202" s="51">
        <f>IF(F202&lt;='Annex-LM'!$O$2,1,0)</f>
        <v>0</v>
      </c>
      <c r="V202" s="51">
        <f>IF(H202&lt;='Annex-LM'!$O$2,1,0)</f>
        <v>0</v>
      </c>
    </row>
    <row r="203" spans="1:22" ht="12.75" hidden="1" customHeight="1" outlineLevel="1">
      <c r="A203" s="58">
        <v>17</v>
      </c>
      <c r="B203" s="95" t="str">
        <f>'[20]Output tables 3'!T$4</f>
        <v>Indicator</v>
      </c>
      <c r="C203" s="105" t="str">
        <f>'[20]Narrow list'!$A21</f>
        <v>pol</v>
      </c>
      <c r="D203" s="106"/>
      <c r="E203" s="107"/>
      <c r="F203" s="105" t="str">
        <f>'[20]Output tables 3'!$T$23</f>
        <v/>
      </c>
      <c r="G203" s="106" t="str">
        <f t="shared" si="12"/>
        <v/>
      </c>
      <c r="H203" s="108" t="str">
        <f>'[20]Output tables 4'!$T$23</f>
        <v/>
      </c>
      <c r="J203" s="51"/>
      <c r="L203" s="51">
        <f>IF($J203=1, IF(F203&lt;'Annex-LM'!$N$2,1,0),0)</f>
        <v>0</v>
      </c>
      <c r="M203" s="51">
        <f>IF($J203=1, IF(H203&lt;'Annex-LM'!$N$2,1,0),0)</f>
        <v>0</v>
      </c>
      <c r="O203" s="297" t="str">
        <f>'[20]Output tables 4'!$T$43</f>
        <v/>
      </c>
      <c r="P203" s="297" t="str">
        <f>'[20]Output tables 4'!$T$42</f>
        <v>n.a.</v>
      </c>
      <c r="Q203" s="298" t="str">
        <f>'[20]Output tables 4'!$T$49</f>
        <v>Unclear</v>
      </c>
      <c r="R203" s="297"/>
      <c r="S203" s="272">
        <f t="shared" si="13"/>
        <v>1</v>
      </c>
      <c r="U203" s="51">
        <f>IF(F203&lt;='Annex-LM'!$O$2,1,0)</f>
        <v>0</v>
      </c>
      <c r="V203" s="51">
        <f>IF(H203&lt;='Annex-LM'!$O$2,1,0)</f>
        <v>0</v>
      </c>
    </row>
    <row r="204" spans="1:22" ht="12.75" hidden="1" customHeight="1" outlineLevel="1">
      <c r="A204" s="58">
        <v>18</v>
      </c>
      <c r="B204" s="95" t="str">
        <f>'[20]Output tables 3'!U$4</f>
        <v>Indicator</v>
      </c>
      <c r="C204" s="105" t="str">
        <f>'[20]Narrow list'!$A22</f>
        <v>pol</v>
      </c>
      <c r="D204" s="106"/>
      <c r="E204" s="107"/>
      <c r="F204" s="105" t="str">
        <f>'[20]Output tables 3'!$U$23</f>
        <v/>
      </c>
      <c r="G204" s="106" t="str">
        <f t="shared" si="12"/>
        <v/>
      </c>
      <c r="H204" s="108" t="str">
        <f>'[20]Output tables 4'!$U$23</f>
        <v/>
      </c>
      <c r="J204" s="51"/>
      <c r="L204" s="51">
        <f>IF($J204=1, IF(F204&lt;'Annex-LM'!$N$2,1,0),0)</f>
        <v>0</v>
      </c>
      <c r="M204" s="51">
        <f>IF($J204=1, IF(H204&lt;'Annex-LM'!$N$2,1,0),0)</f>
        <v>0</v>
      </c>
      <c r="O204" s="297" t="str">
        <f>'[20]Output tables 4'!$U$43</f>
        <v/>
      </c>
      <c r="P204" s="297" t="str">
        <f>'[20]Output tables 4'!$U$42</f>
        <v>n.a.</v>
      </c>
      <c r="Q204" s="298" t="str">
        <f>'[20]Output tables 4'!$U$49</f>
        <v>Unclear</v>
      </c>
      <c r="R204" s="297"/>
      <c r="S204" s="272">
        <f t="shared" si="13"/>
        <v>1</v>
      </c>
      <c r="U204" s="51">
        <f>IF(F204&lt;='Annex-LM'!$O$2,1,0)</f>
        <v>0</v>
      </c>
      <c r="V204" s="51">
        <f>IF(H204&lt;='Annex-LM'!$O$2,1,0)</f>
        <v>0</v>
      </c>
    </row>
    <row r="205" spans="1:22" ht="12.75" hidden="1" customHeight="1" outlineLevel="1">
      <c r="A205" s="58">
        <v>19</v>
      </c>
      <c r="B205" s="95" t="str">
        <f>'[20]Output tables 3'!V$4</f>
        <v>Indicator</v>
      </c>
      <c r="C205" s="105" t="str">
        <f>'[20]Narrow list'!$A23</f>
        <v>pol</v>
      </c>
      <c r="D205" s="106"/>
      <c r="E205" s="107"/>
      <c r="F205" s="105" t="str">
        <f>'[20]Output tables 3'!$V$23</f>
        <v/>
      </c>
      <c r="G205" s="106" t="str">
        <f t="shared" si="12"/>
        <v/>
      </c>
      <c r="H205" s="108" t="str">
        <f>'[20]Output tables 4'!$V$23</f>
        <v/>
      </c>
      <c r="J205" s="51"/>
      <c r="L205" s="51">
        <f>IF($J205=1, IF(F205&lt;'Annex-LM'!$N$2,1,0),0)</f>
        <v>0</v>
      </c>
      <c r="M205" s="51">
        <f>IF($J205=1, IF(H205&lt;'Annex-LM'!$N$2,1,0),0)</f>
        <v>0</v>
      </c>
      <c r="O205" s="297" t="str">
        <f>'[20]Output tables 4'!$V$43</f>
        <v/>
      </c>
      <c r="P205" s="297" t="str">
        <f>'[20]Output tables 4'!$V$42</f>
        <v>n.a.</v>
      </c>
      <c r="Q205" s="298" t="str">
        <f>'[20]Output tables 4'!$V$49</f>
        <v>Unclear</v>
      </c>
      <c r="R205" s="297"/>
      <c r="S205" s="272">
        <f t="shared" si="13"/>
        <v>1</v>
      </c>
      <c r="U205" s="51">
        <f>IF(F205&lt;='Annex-LM'!$O$2,1,0)</f>
        <v>0</v>
      </c>
      <c r="V205" s="51">
        <f>IF(H205&lt;='Annex-LM'!$O$2,1,0)</f>
        <v>0</v>
      </c>
    </row>
    <row r="206" spans="1:22" ht="12.75" hidden="1" customHeight="1" outlineLevel="1">
      <c r="A206" s="58">
        <v>20</v>
      </c>
      <c r="B206" s="95" t="str">
        <f>'[20]Output tables 3'!W$4</f>
        <v>Indicator</v>
      </c>
      <c r="C206" s="105" t="str">
        <f>'[20]Narrow list'!$A24</f>
        <v>pol</v>
      </c>
      <c r="D206" s="106"/>
      <c r="E206" s="107"/>
      <c r="F206" s="105" t="str">
        <f>'[20]Output tables 3'!$W$23</f>
        <v/>
      </c>
      <c r="G206" s="106" t="str">
        <f t="shared" si="12"/>
        <v/>
      </c>
      <c r="H206" s="108" t="str">
        <f>'[20]Output tables 4'!$W$23</f>
        <v/>
      </c>
      <c r="J206" s="51"/>
      <c r="L206" s="51">
        <f>IF($J206=1, IF(F206&lt;'Annex-LM'!$N$2,1,0),0)</f>
        <v>0</v>
      </c>
      <c r="M206" s="51">
        <f>IF($J206=1, IF(H206&lt;'Annex-LM'!$N$2,1,0),0)</f>
        <v>0</v>
      </c>
      <c r="O206" s="297" t="str">
        <f>'[20]Output tables 4'!$W$43</f>
        <v/>
      </c>
      <c r="P206" s="297" t="str">
        <f>'[20]Output tables 4'!$W$42</f>
        <v>n.a.</v>
      </c>
      <c r="Q206" s="298" t="str">
        <f>'[20]Output tables 4'!$W$49</f>
        <v>Unclear</v>
      </c>
      <c r="R206" s="297"/>
      <c r="S206" s="272">
        <f t="shared" si="13"/>
        <v>1</v>
      </c>
      <c r="U206" s="51">
        <f>IF(F206&lt;='Annex-LM'!$O$2,1,0)</f>
        <v>0</v>
      </c>
      <c r="V206" s="51">
        <f>IF(H206&lt;='Annex-LM'!$O$2,1,0)</f>
        <v>0</v>
      </c>
    </row>
    <row r="207" spans="1:22" ht="12.75" hidden="1" customHeight="1" outlineLevel="1">
      <c r="A207" s="58">
        <v>21</v>
      </c>
      <c r="B207" s="95" t="str">
        <f>'[20]Output tables 3'!X$4</f>
        <v>Indicator</v>
      </c>
      <c r="C207" s="105" t="str">
        <f>'[20]Narrow list'!$A25</f>
        <v>pol</v>
      </c>
      <c r="D207" s="106"/>
      <c r="E207" s="107"/>
      <c r="F207" s="105" t="str">
        <f>'[20]Output tables 3'!$X$23</f>
        <v/>
      </c>
      <c r="G207" s="106" t="str">
        <f t="shared" si="12"/>
        <v/>
      </c>
      <c r="H207" s="108" t="str">
        <f>'[20]Output tables 4'!$X$23</f>
        <v/>
      </c>
      <c r="J207" s="51"/>
      <c r="L207" s="51">
        <f>IF($J207=1, IF(F207&lt;'Annex-LM'!$N$2,1,0),0)</f>
        <v>0</v>
      </c>
      <c r="M207" s="51">
        <f>IF($J207=1, IF(H207&lt;'Annex-LM'!$N$2,1,0),0)</f>
        <v>0</v>
      </c>
      <c r="O207" s="297" t="str">
        <f>'[20]Output tables 4'!$X$43</f>
        <v/>
      </c>
      <c r="P207" s="297" t="str">
        <f>'[20]Output tables 4'!$X$42</f>
        <v>n.a.</v>
      </c>
      <c r="Q207" s="298" t="str">
        <f>'[20]Output tables 4'!$X$49</f>
        <v>Good performance</v>
      </c>
      <c r="R207" s="297"/>
      <c r="S207" s="272">
        <f t="shared" si="13"/>
        <v>1</v>
      </c>
      <c r="U207" s="51">
        <f>IF(F207&lt;='Annex-LM'!$O$2,1,0)</f>
        <v>0</v>
      </c>
      <c r="V207" s="51">
        <f>IF(H207&lt;='Annex-LM'!$O$2,1,0)</f>
        <v>0</v>
      </c>
    </row>
    <row r="208" spans="1:22" ht="12.75" hidden="1" customHeight="1" outlineLevel="1">
      <c r="A208" s="58">
        <v>22</v>
      </c>
      <c r="B208" s="95" t="str">
        <f>'[20]Output tables 3'!Y$4</f>
        <v>Indicator</v>
      </c>
      <c r="C208" s="105" t="str">
        <f>'[20]Narrow list'!$A26</f>
        <v>pol</v>
      </c>
      <c r="D208" s="106"/>
      <c r="E208" s="107"/>
      <c r="F208" s="105" t="str">
        <f>'[20]Output tables 3'!$Y$23</f>
        <v/>
      </c>
      <c r="G208" s="106" t="str">
        <f t="shared" si="12"/>
        <v/>
      </c>
      <c r="H208" s="108" t="str">
        <f>'[20]Output tables 4'!$Y$23</f>
        <v/>
      </c>
      <c r="J208" s="51"/>
      <c r="L208" s="51">
        <f>IF($J208=1, IF(F208&lt;'Annex-LM'!$N$2,1,0),0)</f>
        <v>0</v>
      </c>
      <c r="M208" s="51">
        <f>IF($J208=1, IF(H208&lt;'Annex-LM'!$N$2,1,0),0)</f>
        <v>0</v>
      </c>
      <c r="O208" s="297" t="str">
        <f>'[20]Output tables 4'!$Y$43</f>
        <v/>
      </c>
      <c r="P208" s="297" t="str">
        <f>'[20]Output tables 4'!$Y$42</f>
        <v>n.a.</v>
      </c>
      <c r="Q208" s="298" t="str">
        <f>'[20]Output tables 4'!$Y$49</f>
        <v>Good performance</v>
      </c>
      <c r="R208" s="297"/>
      <c r="S208" s="272">
        <f t="shared" si="13"/>
        <v>1</v>
      </c>
      <c r="U208" s="51">
        <f>IF(F208&lt;='Annex-LM'!$O$2,1,0)</f>
        <v>0</v>
      </c>
      <c r="V208" s="51">
        <f>IF(H208&lt;='Annex-LM'!$O$2,1,0)</f>
        <v>0</v>
      </c>
    </row>
    <row r="209" spans="1:22" ht="12.75" customHeight="1" collapsed="1" thickBot="1">
      <c r="A209" s="58"/>
      <c r="B209" s="96"/>
      <c r="C209" s="106"/>
      <c r="D209" s="106"/>
      <c r="E209" s="107"/>
      <c r="F209" s="106"/>
      <c r="G209" s="106" t="str">
        <f t="shared" si="12"/>
        <v/>
      </c>
      <c r="H209" s="108"/>
      <c r="J209" s="51"/>
      <c r="L209" s="51"/>
      <c r="M209" s="51"/>
      <c r="O209" s="297"/>
      <c r="P209" s="297"/>
      <c r="Q209" s="298"/>
      <c r="R209" s="297"/>
      <c r="S209" s="272" t="str">
        <f>IF(Q209="Good performance",1,IF(Q209="Bad performance",-1,IF(Q209="Unclear",1,"")))</f>
        <v/>
      </c>
      <c r="U209" s="51">
        <f>IF(F209&lt;='Annex-LM'!$O$2,1,0)</f>
        <v>0</v>
      </c>
      <c r="V209" s="51">
        <f>IF(H209&lt;='Annex-LM'!$O$2,1,0)</f>
        <v>0</v>
      </c>
    </row>
    <row r="210" spans="1:22" s="28" customFormat="1" ht="30.75" thickBot="1">
      <c r="B210" s="230" t="s">
        <v>76</v>
      </c>
      <c r="C210" s="231"/>
      <c r="D210" s="231"/>
      <c r="E210" s="232"/>
      <c r="F210" s="233">
        <f>'[20]Output tables 3'!Z$23</f>
        <v>-9.6493040617176025</v>
      </c>
      <c r="G210" s="233"/>
      <c r="H210" s="234">
        <f>'[20]Output tables 4'!Z$23</f>
        <v>-8</v>
      </c>
      <c r="J210" s="286"/>
      <c r="K210" s="51"/>
      <c r="L210" s="287">
        <f>SUM(L187:L208)</f>
        <v>6</v>
      </c>
      <c r="M210" s="288">
        <f>SUM(M187:M208)</f>
        <v>3</v>
      </c>
      <c r="N210" s="54"/>
      <c r="O210" s="354"/>
      <c r="P210" s="354"/>
      <c r="Q210" s="355"/>
      <c r="R210" s="354"/>
      <c r="S210" s="272"/>
      <c r="U210" s="287">
        <f>SUM(U187:U208)</f>
        <v>2</v>
      </c>
      <c r="V210" s="288">
        <f>SUM(V187:V208)</f>
        <v>3</v>
      </c>
    </row>
    <row r="211" spans="1:22">
      <c r="B211" s="206"/>
      <c r="C211" s="506"/>
      <c r="D211" s="506"/>
      <c r="E211" s="506"/>
      <c r="F211" s="506"/>
      <c r="G211" s="506"/>
      <c r="H211" s="506"/>
      <c r="J211" s="53">
        <f>SUM(J187:J208)</f>
        <v>8</v>
      </c>
      <c r="K211" s="51"/>
      <c r="L211" s="51"/>
      <c r="M211" s="289"/>
      <c r="U211" s="51"/>
      <c r="V211" s="289"/>
    </row>
    <row r="212" spans="1:22" s="63" customFormat="1" ht="13.5" customHeight="1">
      <c r="B212" s="104"/>
      <c r="C212" s="98"/>
      <c r="D212" s="98"/>
      <c r="E212" s="99"/>
      <c r="F212" s="98"/>
      <c r="G212" s="98"/>
      <c r="H212" s="98"/>
      <c r="J212" s="52"/>
      <c r="K212" s="280"/>
      <c r="L212" s="52"/>
      <c r="M212" s="53"/>
      <c r="N212" s="52"/>
      <c r="O212" s="52"/>
      <c r="P212" s="52"/>
      <c r="Q212" s="342"/>
      <c r="R212" s="52"/>
      <c r="S212" s="52"/>
      <c r="U212" s="52"/>
      <c r="V212" s="53"/>
    </row>
    <row r="213" spans="1:22" s="63" customFormat="1" ht="13.5" customHeight="1" thickBot="1">
      <c r="B213" s="507" t="str">
        <f>[8]Parameters!$C$3</f>
        <v xml:space="preserve">Wage bargaining and wage-setting policies </v>
      </c>
      <c r="C213" s="507"/>
      <c r="D213" s="507"/>
      <c r="E213" s="507"/>
      <c r="F213" s="507"/>
      <c r="G213" s="507"/>
      <c r="H213" s="507"/>
      <c r="J213" s="52"/>
      <c r="K213" s="280"/>
      <c r="L213" s="52"/>
      <c r="M213" s="53"/>
      <c r="N213" s="52"/>
      <c r="O213" s="52"/>
      <c r="P213" s="52"/>
      <c r="Q213" s="342"/>
      <c r="R213" s="52"/>
      <c r="S213" s="52"/>
      <c r="U213" s="52"/>
      <c r="V213" s="53"/>
    </row>
    <row r="214" spans="1:22" s="63" customFormat="1" ht="13.5" customHeight="1" thickBot="1">
      <c r="B214" s="220"/>
      <c r="C214" s="490" t="s">
        <v>102</v>
      </c>
      <c r="D214" s="491"/>
      <c r="E214" s="492"/>
      <c r="F214" s="490" t="s">
        <v>103</v>
      </c>
      <c r="G214" s="491"/>
      <c r="H214" s="492"/>
      <c r="J214" s="43"/>
      <c r="K214" s="292"/>
      <c r="L214" s="52"/>
      <c r="M214" s="52"/>
      <c r="N214" s="52"/>
      <c r="O214" s="52"/>
      <c r="P214" s="52"/>
      <c r="Q214" s="342"/>
      <c r="R214" s="52"/>
      <c r="S214" s="52"/>
      <c r="U214" s="52"/>
      <c r="V214" s="52"/>
    </row>
    <row r="215" spans="1:22" ht="27" customHeight="1" thickBot="1">
      <c r="A215" s="58"/>
      <c r="B215" s="221"/>
      <c r="C215" s="493" t="s">
        <v>104</v>
      </c>
      <c r="D215" s="493" t="s">
        <v>105</v>
      </c>
      <c r="E215" s="495" t="s">
        <v>150</v>
      </c>
      <c r="F215" s="497" t="str">
        <f xml:space="preserve"> "Level relative to "&amp; '[8]Output tables 1'!$E$3</f>
        <v>Level relative to EU15</v>
      </c>
      <c r="G215" s="488" t="s">
        <v>33</v>
      </c>
      <c r="H215" s="489"/>
      <c r="L215" s="282" t="s">
        <v>83</v>
      </c>
      <c r="M215" s="53"/>
      <c r="N215" s="294"/>
      <c r="O215" s="52"/>
      <c r="P215" s="294"/>
      <c r="Q215" s="342"/>
      <c r="U215" s="282" t="s">
        <v>83</v>
      </c>
      <c r="V215" s="53"/>
    </row>
    <row r="216" spans="1:22" ht="27" customHeight="1" thickBot="1">
      <c r="A216" s="58"/>
      <c r="B216" s="222"/>
      <c r="C216" s="494"/>
      <c r="D216" s="494"/>
      <c r="E216" s="496"/>
      <c r="F216" s="498"/>
      <c r="G216" s="120" t="s">
        <v>106</v>
      </c>
      <c r="H216" s="415" t="str">
        <f>"Relative " &amp;'[8]Output tables 1'!$E$3</f>
        <v>Relative EU15</v>
      </c>
      <c r="I216" s="373"/>
      <c r="J216" s="147" t="s">
        <v>84</v>
      </c>
      <c r="L216" s="284" t="s">
        <v>38</v>
      </c>
      <c r="M216" s="285" t="s">
        <v>1</v>
      </c>
      <c r="N216" s="294"/>
      <c r="O216" s="52"/>
      <c r="P216" s="294"/>
      <c r="Q216" s="342"/>
      <c r="U216" s="284" t="s">
        <v>38</v>
      </c>
      <c r="V216" s="285" t="s">
        <v>1</v>
      </c>
    </row>
    <row r="217" spans="1:22" ht="12.75" customHeight="1" thickBot="1">
      <c r="A217" s="58"/>
      <c r="B217" s="196" t="s">
        <v>176</v>
      </c>
      <c r="C217" s="134"/>
      <c r="D217" s="134"/>
      <c r="E217" s="135"/>
      <c r="F217" s="134"/>
      <c r="G217" s="134"/>
      <c r="H217" s="372"/>
      <c r="J217" s="43"/>
      <c r="L217" s="274"/>
      <c r="M217" s="274"/>
      <c r="N217" s="294"/>
      <c r="O217" s="52"/>
      <c r="P217" s="294"/>
      <c r="Q217" s="342"/>
      <c r="U217" s="274"/>
      <c r="V217" s="274"/>
    </row>
    <row r="218" spans="1:22" ht="14.25" customHeight="1">
      <c r="A218" s="58">
        <v>1</v>
      </c>
      <c r="B218" s="370" t="str">
        <f>'[8]Output tables 3'!D$4</f>
        <v>Real unit labour cost growth ( %) (-)</v>
      </c>
      <c r="C218" s="177" t="str">
        <f>'[8]Narrow list'!$A5</f>
        <v>perf</v>
      </c>
      <c r="D218" s="154" t="s">
        <v>196</v>
      </c>
      <c r="E218" s="161">
        <v>0.5</v>
      </c>
      <c r="F218" s="139">
        <f>'[8]Output tables 3'!$D$23</f>
        <v>-5.151901676655263</v>
      </c>
      <c r="G218" s="154" t="str">
        <f>IF(H218="","",IF((H218/10*O218*S218+P218)*S218&gt;$J$2,"↑",IF((H218/10*O218*S218+P218)*S218&lt;-$J$2,"↓","=")))</f>
        <v>↓</v>
      </c>
      <c r="H218" s="156">
        <f>'[8]Output tables 4'!$D$23</f>
        <v>-7.0232356276101395</v>
      </c>
      <c r="J218" s="51">
        <v>1</v>
      </c>
      <c r="L218" s="51">
        <f>IF($J218=1, IF(F218&lt;'Annex-LM'!$N$2,1,0),0)</f>
        <v>1</v>
      </c>
      <c r="M218" s="51">
        <f>IF($J218=1, IF(H218&lt;'Annex-LM'!$N$2,1,0),0)</f>
        <v>1</v>
      </c>
      <c r="N218" s="286"/>
      <c r="O218" s="299">
        <f>'[8]Output tables 4'!$D$43</f>
        <v>0.20045067608200989</v>
      </c>
      <c r="P218" s="299">
        <f>'[8]Output tables 4'!$D$42</f>
        <v>9.1829951950567146E-2</v>
      </c>
      <c r="Q218" s="351" t="str">
        <f>'[8]Output tables 4'!$D$49</f>
        <v>Bad performance</v>
      </c>
      <c r="R218" s="299"/>
      <c r="S218" s="272">
        <f>IF(Q218="Good performance",1,IF(Q218="Bad performance",-1,IF(Q218="Unclear",1,"")))</f>
        <v>-1</v>
      </c>
      <c r="U218" s="51">
        <f>IF(F218&lt;='Annex-LM'!$O$2,1,0)</f>
        <v>0</v>
      </c>
      <c r="V218" s="51">
        <f>IF(H218&lt;='Annex-LM'!$O$2,1,0)</f>
        <v>0</v>
      </c>
    </row>
    <row r="219" spans="1:22" ht="12.75" customHeight="1" thickBot="1">
      <c r="A219" s="58">
        <v>2</v>
      </c>
      <c r="B219" s="127" t="str">
        <f>'[8]Output tables 3'!E$4</f>
        <v>Nominal unit labour cost growth (-)</v>
      </c>
      <c r="C219" s="374" t="str">
        <f>'[8]Narrow list'!$A6</f>
        <v>perf</v>
      </c>
      <c r="D219" s="375" t="s">
        <v>192</v>
      </c>
      <c r="E219" s="376">
        <v>0.5</v>
      </c>
      <c r="F219" s="374">
        <f>'[8]Output tables 3'!$E$23</f>
        <v>-6.0280624815936452</v>
      </c>
      <c r="G219" s="375" t="str">
        <f t="shared" ref="G219:G240" si="14">IF(H219="","",IF((H219/10*O219*S219+P219)*S219&gt;$J$2,"↑",IF((H219/10*O219*S219+P219)*S219&lt;-$J$2,"↓","=")))</f>
        <v>↓</v>
      </c>
      <c r="H219" s="377">
        <f>'[8]Output tables 4'!$E$23</f>
        <v>-11.320106294853796</v>
      </c>
      <c r="J219" s="51">
        <v>1</v>
      </c>
      <c r="L219" s="51">
        <f>IF($J219=1, IF(F219&lt;'Annex-LM'!$N$2,1,0),0)</f>
        <v>1</v>
      </c>
      <c r="M219" s="51">
        <f>IF($J219=1, IF(H219&lt;'Annex-LM'!$N$2,1,0),0)</f>
        <v>1</v>
      </c>
      <c r="N219" s="286"/>
      <c r="O219" s="299">
        <f>'[8]Output tables 4'!$E$43</f>
        <v>0.13255044113166839</v>
      </c>
      <c r="P219" s="299">
        <f>'[8]Output tables 4'!$E$42</f>
        <v>0.21272735856351074</v>
      </c>
      <c r="Q219" s="351" t="str">
        <f>'[8]Output tables 4'!$E$49</f>
        <v>Bad performance</v>
      </c>
      <c r="R219" s="299"/>
      <c r="S219" s="272">
        <f t="shared" ref="S219:S239" si="15">IF(Q219="Good performance",1,IF(Q219="Bad performance",-1,IF(Q219="Unclear",1,"")))</f>
        <v>-1</v>
      </c>
      <c r="U219" s="51">
        <f>IF(F219&lt;='Annex-LM'!$O$2,1,0)</f>
        <v>0</v>
      </c>
      <c r="V219" s="51">
        <f>IF(H219&lt;='Annex-LM'!$O$2,1,0)</f>
        <v>0</v>
      </c>
    </row>
    <row r="220" spans="1:22" customFormat="1" ht="12.75" customHeight="1" thickBot="1">
      <c r="B220" s="196" t="s">
        <v>177</v>
      </c>
      <c r="C220" s="378"/>
      <c r="D220" s="378"/>
      <c r="E220" s="379"/>
      <c r="F220" s="378"/>
      <c r="G220" s="378"/>
      <c r="H220" s="372"/>
      <c r="L220" s="371"/>
      <c r="M220" s="371"/>
      <c r="N220" s="371"/>
      <c r="O220" s="371"/>
      <c r="P220" s="371"/>
      <c r="Q220" s="371"/>
      <c r="R220" s="371"/>
      <c r="S220" s="371"/>
      <c r="U220" s="51"/>
      <c r="V220" s="51"/>
    </row>
    <row r="221" spans="1:22" ht="36">
      <c r="A221" s="58">
        <v>3</v>
      </c>
      <c r="B221" s="132" t="str">
        <f>'[8]Output tables 3'!F$4</f>
        <v>Minimum monthly wage as a proportion of average monthly earnings in industry and services (%)(-)</v>
      </c>
      <c r="C221" s="133" t="str">
        <f>'[8]Narrow list'!$A7</f>
        <v>pol</v>
      </c>
      <c r="D221" s="134" t="s">
        <v>197</v>
      </c>
      <c r="E221" s="135"/>
      <c r="F221" s="133">
        <f>'[8]Output tables 3'!$F$23</f>
        <v>-12.936158291354763</v>
      </c>
      <c r="G221" s="134" t="str">
        <f t="shared" si="14"/>
        <v>↑</v>
      </c>
      <c r="H221" s="136">
        <f>'[8]Output tables 4'!$F$23</f>
        <v>11.946690564758272</v>
      </c>
      <c r="J221" s="51"/>
      <c r="L221" s="51">
        <f>IF($J221=1, IF(F221&lt;'Annex-LM'!$N$2,1,0),0)</f>
        <v>0</v>
      </c>
      <c r="M221" s="51">
        <f>IF($J221=1, IF(H221&lt;'Annex-LM'!$N$2,1,0),0)</f>
        <v>0</v>
      </c>
      <c r="N221" s="295"/>
      <c r="O221" s="297">
        <f>'[8]Output tables 4'!$F$43</f>
        <v>0.98841228157196903</v>
      </c>
      <c r="P221" s="297">
        <f>'[8]Output tables 4'!$F$42</f>
        <v>0.52368271069184646</v>
      </c>
      <c r="Q221" s="298" t="str">
        <f>'[8]Output tables 4'!$F$49</f>
        <v>Bad performance</v>
      </c>
      <c r="R221" s="297"/>
      <c r="S221" s="272">
        <f t="shared" si="15"/>
        <v>-1</v>
      </c>
      <c r="U221" s="51">
        <f>IF(F221&lt;='Annex-LM'!$O$2,1,0)</f>
        <v>0</v>
      </c>
      <c r="V221" s="51">
        <f>IF(H221&lt;='Annex-LM'!$O$2,1,0)</f>
        <v>0</v>
      </c>
    </row>
    <row r="222" spans="1:22" ht="24">
      <c r="A222" s="58">
        <v>4</v>
      </c>
      <c r="B222" s="132" t="str">
        <f>'[8]Output tables 3'!H$4</f>
        <v>Nominal unit wage cost gap between services and manufacturing industry (-)</v>
      </c>
      <c r="C222" s="133" t="str">
        <f>'[8]Narrow list'!$A9</f>
        <v>perf</v>
      </c>
      <c r="D222" s="134">
        <v>2007</v>
      </c>
      <c r="E222" s="135"/>
      <c r="F222" s="133" t="str">
        <f>'[8]Output tables 3'!$H$23</f>
        <v/>
      </c>
      <c r="G222" s="134" t="str">
        <f t="shared" si="14"/>
        <v/>
      </c>
      <c r="H222" s="136" t="str">
        <f>'[8]Output tables 4'!$H$23</f>
        <v/>
      </c>
      <c r="J222" s="51"/>
      <c r="L222" s="51">
        <f>IF($J222=1, IF(F222&lt;'Annex-LM'!$N$2,1,0),0)</f>
        <v>0</v>
      </c>
      <c r="M222" s="51">
        <f>IF($J222=1, IF(H222&lt;'Annex-LM'!$N$2,1,0),0)</f>
        <v>0</v>
      </c>
      <c r="N222" s="55"/>
      <c r="O222" s="297" t="str">
        <f>'[8]Output tables 4'!$H$43</f>
        <v/>
      </c>
      <c r="P222" s="297">
        <f>'[8]Output tables 4'!$H$42</f>
        <v>0</v>
      </c>
      <c r="Q222" s="298" t="str">
        <f>'[8]Output tables 4'!$H$49</f>
        <v>Bad performance</v>
      </c>
      <c r="R222" s="297"/>
      <c r="S222" s="272">
        <f t="shared" si="15"/>
        <v>-1</v>
      </c>
      <c r="U222" s="51">
        <f>IF(F222&lt;='Annex-LM'!$O$2,1,0)</f>
        <v>0</v>
      </c>
      <c r="V222" s="51">
        <f>IF(H222&lt;='Annex-LM'!$O$2,1,0)</f>
        <v>0</v>
      </c>
    </row>
    <row r="223" spans="1:22" ht="24">
      <c r="A223" s="58">
        <v>5</v>
      </c>
      <c r="B223" s="127" t="str">
        <f>'[8]Output tables 3'!I$4</f>
        <v>Low-skilled unemployment gap relative to the high-skilled unemployment rate (-)</v>
      </c>
      <c r="C223" s="128" t="str">
        <f>'[8]Narrow list'!$A10</f>
        <v>perf</v>
      </c>
      <c r="D223" s="129" t="s">
        <v>179</v>
      </c>
      <c r="E223" s="130">
        <v>0.5</v>
      </c>
      <c r="F223" s="128" t="str">
        <f>'[8]Output tables 3'!$I$23</f>
        <v/>
      </c>
      <c r="G223" s="129" t="str">
        <f t="shared" si="14"/>
        <v/>
      </c>
      <c r="H223" s="131" t="str">
        <f>'[8]Output tables 4'!$I$23</f>
        <v/>
      </c>
      <c r="J223" s="51">
        <v>1</v>
      </c>
      <c r="L223" s="51">
        <f>IF($J223=1, IF(F223&lt;'Annex-LM'!$N$2,1,0),0)</f>
        <v>0</v>
      </c>
      <c r="M223" s="51">
        <f>IF($J223=1, IF(H223&lt;'Annex-LM'!$N$2,1,0),0)</f>
        <v>0</v>
      </c>
      <c r="O223" s="299">
        <f>'[8]Output tables 4'!$I$43</f>
        <v>1.30241427052972E-2</v>
      </c>
      <c r="P223" s="299">
        <f>'[8]Output tables 4'!$I$42</f>
        <v>1.0882411628371027E-2</v>
      </c>
      <c r="Q223" s="351" t="str">
        <f>'[8]Output tables 4'!$I$49</f>
        <v>Bad performance</v>
      </c>
      <c r="R223" s="299"/>
      <c r="S223" s="272">
        <f t="shared" si="15"/>
        <v>-1</v>
      </c>
      <c r="U223" s="51">
        <f>IF(F223&lt;='Annex-LM'!$O$2,1,0)</f>
        <v>0</v>
      </c>
      <c r="V223" s="51">
        <f>IF(H223&lt;='Annex-LM'!$O$2,1,0)</f>
        <v>0</v>
      </c>
    </row>
    <row r="224" spans="1:22" ht="24" customHeight="1">
      <c r="A224" s="58">
        <v>6</v>
      </c>
      <c r="B224" s="127" t="str">
        <f>'[8]Output tables 3'!J$4</f>
        <v>Dispersion of regional (NUTS level 3) unemployment rates of age group 15-64 (%) (-)</v>
      </c>
      <c r="C224" s="128" t="str">
        <f>'[8]Narrow list'!$A11</f>
        <v>perf</v>
      </c>
      <c r="D224" s="129" t="s">
        <v>192</v>
      </c>
      <c r="E224" s="130">
        <v>0.5</v>
      </c>
      <c r="F224" s="128" t="str">
        <f>'[8]Output tables 3'!$J$23</f>
        <v/>
      </c>
      <c r="G224" s="129" t="str">
        <f t="shared" si="14"/>
        <v/>
      </c>
      <c r="H224" s="131" t="str">
        <f>'[8]Output tables 4'!$J$23</f>
        <v/>
      </c>
      <c r="J224" s="51">
        <v>1</v>
      </c>
      <c r="L224" s="51">
        <f>IF($J224=1, IF(F224&lt;'Annex-LM'!$N$2,1,0),0)</f>
        <v>0</v>
      </c>
      <c r="M224" s="51">
        <f>IF($J224=1, IF(H224&lt;'Annex-LM'!$N$2,1,0),0)</f>
        <v>0</v>
      </c>
      <c r="O224" s="299">
        <f>'[8]Output tables 4'!$J$43</f>
        <v>1.0803262650913878</v>
      </c>
      <c r="P224" s="299">
        <f>'[8]Output tables 4'!$J$42</f>
        <v>-0.6953005390803374</v>
      </c>
      <c r="Q224" s="351" t="str">
        <f>'[8]Output tables 4'!$J$49</f>
        <v>Bad performance</v>
      </c>
      <c r="R224" s="299"/>
      <c r="S224" s="272">
        <f t="shared" si="15"/>
        <v>-1</v>
      </c>
      <c r="U224" s="51">
        <f>IF(F224&lt;='Annex-LM'!$O$2,1,0)</f>
        <v>0</v>
      </c>
      <c r="V224" s="51">
        <f>IF(H224&lt;='Annex-LM'!$O$2,1,0)</f>
        <v>0</v>
      </c>
    </row>
    <row r="225" spans="1:22" ht="12.75" hidden="1" customHeight="1" outlineLevel="1">
      <c r="A225" s="58">
        <v>7</v>
      </c>
      <c r="B225" s="132" t="str">
        <f>'[8]Output tables 3'!K$4</f>
        <v>Indicator</v>
      </c>
      <c r="C225" s="133" t="str">
        <f>'[8]Narrow list'!$A12</f>
        <v>pol</v>
      </c>
      <c r="D225" s="134"/>
      <c r="E225" s="135"/>
      <c r="F225" s="133" t="str">
        <f>'[8]Output tables 3'!$K$23</f>
        <v/>
      </c>
      <c r="G225" s="134" t="str">
        <f t="shared" si="14"/>
        <v/>
      </c>
      <c r="H225" s="136" t="str">
        <f>'[8]Output tables 4'!$K$23</f>
        <v/>
      </c>
      <c r="J225" s="51"/>
      <c r="L225" s="51">
        <f>IF($J225=1, IF(F225&lt;'Annex-LM'!$N$2,1,0),0)</f>
        <v>0</v>
      </c>
      <c r="M225" s="51">
        <f>IF($J225=1, IF(H225&lt;'Annex-LM'!$N$2,1,0),0)</f>
        <v>0</v>
      </c>
      <c r="O225" s="297" t="str">
        <f>'[8]Output tables 4'!$K$43</f>
        <v/>
      </c>
      <c r="P225" s="297" t="str">
        <f>'[8]Output tables 4'!$K$42</f>
        <v>n.a.</v>
      </c>
      <c r="Q225" s="298" t="str">
        <f>'[8]Output tables 4'!$K$49</f>
        <v>Good performance</v>
      </c>
      <c r="R225" s="297"/>
      <c r="S225" s="272">
        <f t="shared" si="15"/>
        <v>1</v>
      </c>
      <c r="U225" s="51">
        <f>IF(F225&lt;='Annex-LM'!$O$2,1,0)</f>
        <v>0</v>
      </c>
      <c r="V225" s="51">
        <f>IF(H225&lt;='Annex-LM'!$O$2,1,0)</f>
        <v>0</v>
      </c>
    </row>
    <row r="226" spans="1:22" ht="12.75" hidden="1" customHeight="1" outlineLevel="1">
      <c r="A226" s="58">
        <v>8</v>
      </c>
      <c r="B226" s="132" t="str">
        <f>'[8]Output tables 3'!L$4</f>
        <v>Indicator</v>
      </c>
      <c r="C226" s="133" t="str">
        <f>'[8]Narrow list'!$A13</f>
        <v>perf</v>
      </c>
      <c r="D226" s="134"/>
      <c r="E226" s="135"/>
      <c r="F226" s="133" t="str">
        <f>'[8]Output tables 3'!$L$23</f>
        <v/>
      </c>
      <c r="G226" s="134" t="str">
        <f t="shared" si="14"/>
        <v/>
      </c>
      <c r="H226" s="136" t="str">
        <f>'[8]Output tables 4'!$L$23</f>
        <v/>
      </c>
      <c r="J226" s="51"/>
      <c r="L226" s="51">
        <f>IF($J226=1, IF(F226&lt;'Annex-LM'!$N$2,1,0),0)</f>
        <v>0</v>
      </c>
      <c r="M226" s="51">
        <f>IF($J226=1, IF(H226&lt;'Annex-LM'!$N$2,1,0),0)</f>
        <v>0</v>
      </c>
      <c r="O226" s="297" t="str">
        <f>'[8]Output tables 4'!$L$43</f>
        <v/>
      </c>
      <c r="P226" s="297" t="str">
        <f>'[8]Output tables 4'!$L$42</f>
        <v>n.a.</v>
      </c>
      <c r="Q226" s="298" t="str">
        <f>'[8]Output tables 4'!$L$49</f>
        <v>Bad performance</v>
      </c>
      <c r="R226" s="297"/>
      <c r="S226" s="272">
        <f t="shared" si="15"/>
        <v>-1</v>
      </c>
      <c r="U226" s="51">
        <f>IF(F226&lt;='Annex-LM'!$O$2,1,0)</f>
        <v>0</v>
      </c>
      <c r="V226" s="51">
        <f>IF(H226&lt;='Annex-LM'!$O$2,1,0)</f>
        <v>0</v>
      </c>
    </row>
    <row r="227" spans="1:22" ht="12.75" hidden="1" customHeight="1" outlineLevel="1">
      <c r="A227" s="58">
        <v>9</v>
      </c>
      <c r="B227" s="132" t="str">
        <f>'[8]Output tables 3'!M$4</f>
        <v>Indicator</v>
      </c>
      <c r="C227" s="133" t="str">
        <f>'[8]Narrow list'!$A14</f>
        <v>perf</v>
      </c>
      <c r="D227" s="134"/>
      <c r="E227" s="135"/>
      <c r="F227" s="133" t="str">
        <f>'[8]Output tables 3'!$M$23</f>
        <v/>
      </c>
      <c r="G227" s="134" t="str">
        <f t="shared" si="14"/>
        <v/>
      </c>
      <c r="H227" s="136" t="str">
        <f>'[8]Output tables 4'!$M$23</f>
        <v/>
      </c>
      <c r="J227" s="51"/>
      <c r="L227" s="51">
        <f>IF($J227=1, IF(F227&lt;'Annex-LM'!$N$2,1,0),0)</f>
        <v>0</v>
      </c>
      <c r="M227" s="51">
        <f>IF($J227=1, IF(H227&lt;'Annex-LM'!$N$2,1,0),0)</f>
        <v>0</v>
      </c>
      <c r="O227" s="297" t="str">
        <f>'[8]Output tables 4'!$M$43</f>
        <v/>
      </c>
      <c r="P227" s="297" t="str">
        <f>'[8]Output tables 4'!$M$42</f>
        <v>n.a.</v>
      </c>
      <c r="Q227" s="298" t="str">
        <f>'[8]Output tables 4'!$M$49</f>
        <v>Bad performance</v>
      </c>
      <c r="R227" s="297"/>
      <c r="S227" s="272">
        <f t="shared" si="15"/>
        <v>-1</v>
      </c>
      <c r="U227" s="51">
        <f>IF(F227&lt;='Annex-LM'!$O$2,1,0)</f>
        <v>0</v>
      </c>
      <c r="V227" s="51">
        <f>IF(H227&lt;='Annex-LM'!$O$2,1,0)</f>
        <v>0</v>
      </c>
    </row>
    <row r="228" spans="1:22" ht="12.75" hidden="1" customHeight="1" outlineLevel="1">
      <c r="A228" s="58">
        <v>10</v>
      </c>
      <c r="B228" s="132" t="str">
        <f>'[8]Output tables 3'!N$4</f>
        <v>Indicator</v>
      </c>
      <c r="C228" s="133" t="str">
        <f>'[8]Narrow list'!$A15</f>
        <v>perf</v>
      </c>
      <c r="D228" s="134"/>
      <c r="E228" s="135"/>
      <c r="F228" s="133" t="str">
        <f>'[8]Output tables 3'!$N$23</f>
        <v/>
      </c>
      <c r="G228" s="134" t="str">
        <f t="shared" si="14"/>
        <v/>
      </c>
      <c r="H228" s="136" t="str">
        <f>'[8]Output tables 4'!$N$23</f>
        <v/>
      </c>
      <c r="J228" s="51"/>
      <c r="L228" s="51">
        <f>IF($J228=1, IF(F228&lt;'Annex-LM'!$N$2,1,0),0)</f>
        <v>0</v>
      </c>
      <c r="M228" s="51">
        <f>IF($J228=1, IF(H228&lt;'Annex-LM'!$N$2,1,0),0)</f>
        <v>0</v>
      </c>
      <c r="O228" s="297" t="str">
        <f>'[8]Output tables 4'!$N$43</f>
        <v/>
      </c>
      <c r="P228" s="297" t="str">
        <f>'[8]Output tables 4'!$N$42</f>
        <v>n.a.</v>
      </c>
      <c r="Q228" s="298" t="str">
        <f>'[8]Output tables 4'!$N$49</f>
        <v>Good performance</v>
      </c>
      <c r="R228" s="297"/>
      <c r="S228" s="272">
        <f t="shared" si="15"/>
        <v>1</v>
      </c>
      <c r="U228" s="51">
        <f>IF(F228&lt;='Annex-LM'!$O$2,1,0)</f>
        <v>0</v>
      </c>
      <c r="V228" s="51">
        <f>IF(H228&lt;='Annex-LM'!$O$2,1,0)</f>
        <v>0</v>
      </c>
    </row>
    <row r="229" spans="1:22" ht="12.75" hidden="1" customHeight="1" outlineLevel="1">
      <c r="A229" s="58">
        <v>11</v>
      </c>
      <c r="B229" s="132" t="str">
        <f>'[8]Output tables 3'!O$4</f>
        <v>Indicator</v>
      </c>
      <c r="C229" s="133" t="str">
        <f>'[8]Narrow list'!$A16</f>
        <v>pol</v>
      </c>
      <c r="D229" s="134"/>
      <c r="E229" s="135"/>
      <c r="F229" s="133" t="str">
        <f>'[8]Output tables 3'!$O$23</f>
        <v/>
      </c>
      <c r="G229" s="134" t="str">
        <f t="shared" si="14"/>
        <v/>
      </c>
      <c r="H229" s="136" t="str">
        <f>'[8]Output tables 4'!$O$23</f>
        <v/>
      </c>
      <c r="J229" s="51"/>
      <c r="L229" s="51">
        <f>IF($J229=1, IF(F229&lt;'Annex-LM'!$N$2,1,0),0)</f>
        <v>0</v>
      </c>
      <c r="M229" s="51">
        <f>IF($J229=1, IF(H229&lt;'Annex-LM'!$N$2,1,0),0)</f>
        <v>0</v>
      </c>
      <c r="O229" s="297" t="str">
        <f>'[8]Output tables 4'!$O$43</f>
        <v/>
      </c>
      <c r="P229" s="297" t="str">
        <f>'[8]Output tables 4'!$O$42</f>
        <v>n.a.</v>
      </c>
      <c r="Q229" s="298" t="str">
        <f>'[8]Output tables 4'!$O$49</f>
        <v>Good performance</v>
      </c>
      <c r="R229" s="297"/>
      <c r="S229" s="272">
        <f t="shared" si="15"/>
        <v>1</v>
      </c>
      <c r="U229" s="51">
        <f>IF(F229&lt;='Annex-LM'!$O$2,1,0)</f>
        <v>0</v>
      </c>
      <c r="V229" s="51">
        <f>IF(H229&lt;='Annex-LM'!$O$2,1,0)</f>
        <v>0</v>
      </c>
    </row>
    <row r="230" spans="1:22" ht="12.75" hidden="1" customHeight="1" outlineLevel="1">
      <c r="A230" s="58">
        <v>12</v>
      </c>
      <c r="B230" s="132" t="str">
        <f>'[8]Output tables 3'!P$4</f>
        <v>Indicator</v>
      </c>
      <c r="C230" s="133" t="str">
        <f>'[8]Narrow list'!$A17</f>
        <v>pol</v>
      </c>
      <c r="D230" s="134"/>
      <c r="E230" s="135"/>
      <c r="F230" s="133" t="str">
        <f>'[8]Output tables 3'!$P$23</f>
        <v/>
      </c>
      <c r="G230" s="134" t="str">
        <f t="shared" si="14"/>
        <v/>
      </c>
      <c r="H230" s="136" t="str">
        <f>'[8]Output tables 4'!$P$23</f>
        <v/>
      </c>
      <c r="J230" s="51"/>
      <c r="L230" s="51">
        <f>IF($J230=1, IF(F230&lt;'Annex-LM'!$N$2,1,0),0)</f>
        <v>0</v>
      </c>
      <c r="M230" s="51">
        <f>IF($J230=1, IF(H230&lt;'Annex-LM'!$N$2,1,0),0)</f>
        <v>0</v>
      </c>
      <c r="O230" s="297" t="str">
        <f>'[8]Output tables 4'!$P$43</f>
        <v/>
      </c>
      <c r="P230" s="297" t="str">
        <f>'[8]Output tables 4'!$P$42</f>
        <v>n.a.</v>
      </c>
      <c r="Q230" s="298" t="str">
        <f>'[8]Output tables 4'!$P$49</f>
        <v>Good performance</v>
      </c>
      <c r="R230" s="297"/>
      <c r="S230" s="272">
        <f t="shared" si="15"/>
        <v>1</v>
      </c>
      <c r="U230" s="51">
        <f>IF(F230&lt;='Annex-LM'!$O$2,1,0)</f>
        <v>0</v>
      </c>
      <c r="V230" s="51">
        <f>IF(H230&lt;='Annex-LM'!$O$2,1,0)</f>
        <v>0</v>
      </c>
    </row>
    <row r="231" spans="1:22" ht="12.75" hidden="1" customHeight="1" outlineLevel="1">
      <c r="A231" s="58">
        <v>13</v>
      </c>
      <c r="B231" s="132" t="str">
        <f>'[8]Output tables 3'!Q$4</f>
        <v>Indicator</v>
      </c>
      <c r="C231" s="133" t="str">
        <f>'[8]Narrow list'!$A18</f>
        <v>pol</v>
      </c>
      <c r="D231" s="134"/>
      <c r="E231" s="135"/>
      <c r="F231" s="133" t="str">
        <f>'[8]Output tables 3'!$Q$23</f>
        <v/>
      </c>
      <c r="G231" s="134" t="str">
        <f t="shared" si="14"/>
        <v/>
      </c>
      <c r="H231" s="136" t="str">
        <f>'[8]Output tables 4'!$Q$23</f>
        <v/>
      </c>
      <c r="J231" s="51"/>
      <c r="L231" s="51">
        <f>IF($J231=1, IF(F231&lt;'Annex-LM'!$N$2,1,0),0)</f>
        <v>0</v>
      </c>
      <c r="M231" s="51">
        <f>IF($J231=1, IF(H231&lt;'Annex-LM'!$N$2,1,0),0)</f>
        <v>0</v>
      </c>
      <c r="O231" s="297" t="str">
        <f>'[8]Output tables 4'!$Q$43</f>
        <v/>
      </c>
      <c r="P231" s="297" t="str">
        <f>'[8]Output tables 4'!$Q$42</f>
        <v>n.a.</v>
      </c>
      <c r="Q231" s="298" t="str">
        <f>'[8]Output tables 4'!$Q$49</f>
        <v>Good performance</v>
      </c>
      <c r="R231" s="297"/>
      <c r="S231" s="272">
        <f t="shared" si="15"/>
        <v>1</v>
      </c>
      <c r="U231" s="51">
        <f>IF(F231&lt;='Annex-LM'!$O$2,1,0)</f>
        <v>0</v>
      </c>
      <c r="V231" s="51">
        <f>IF(H231&lt;='Annex-LM'!$O$2,1,0)</f>
        <v>0</v>
      </c>
    </row>
    <row r="232" spans="1:22" ht="12.75" hidden="1" customHeight="1" outlineLevel="1">
      <c r="A232" s="58">
        <v>14</v>
      </c>
      <c r="B232" s="132" t="str">
        <f>'[8]Output tables 3'!R$4</f>
        <v>Indicator</v>
      </c>
      <c r="C232" s="133" t="str">
        <f>'[8]Narrow list'!$A19</f>
        <v>pol</v>
      </c>
      <c r="D232" s="134"/>
      <c r="E232" s="135"/>
      <c r="F232" s="133" t="str">
        <f>'[8]Output tables 3'!$R$23</f>
        <v/>
      </c>
      <c r="G232" s="134" t="str">
        <f t="shared" si="14"/>
        <v/>
      </c>
      <c r="H232" s="136" t="str">
        <f>'[8]Output tables 4'!$R$23</f>
        <v/>
      </c>
      <c r="J232" s="51"/>
      <c r="L232" s="51">
        <f>IF($J232=1, IF(F232&lt;'Annex-LM'!$N$2,1,0),0)</f>
        <v>0</v>
      </c>
      <c r="M232" s="51">
        <f>IF($J232=1, IF(H232&lt;'Annex-LM'!$N$2,1,0),0)</f>
        <v>0</v>
      </c>
      <c r="O232" s="297" t="str">
        <f>'[8]Output tables 4'!$R$43</f>
        <v/>
      </c>
      <c r="P232" s="297" t="str">
        <f>'[8]Output tables 4'!$R$42</f>
        <v>n.a.</v>
      </c>
      <c r="Q232" s="298" t="str">
        <f>'[8]Output tables 4'!$R$49</f>
        <v>Good performance</v>
      </c>
      <c r="R232" s="297"/>
      <c r="S232" s="272">
        <f t="shared" si="15"/>
        <v>1</v>
      </c>
      <c r="U232" s="51">
        <f>IF(F232&lt;='Annex-LM'!$O$2,1,0)</f>
        <v>0</v>
      </c>
      <c r="V232" s="51">
        <f>IF(H232&lt;='Annex-LM'!$O$2,1,0)</f>
        <v>0</v>
      </c>
    </row>
    <row r="233" spans="1:22" ht="12.75" hidden="1" customHeight="1" outlineLevel="1">
      <c r="A233" s="58">
        <v>15</v>
      </c>
      <c r="B233" s="132" t="str">
        <f>'[8]Output tables 3'!S$4</f>
        <v>Indicator</v>
      </c>
      <c r="C233" s="133" t="str">
        <f>'[8]Narrow list'!$A20</f>
        <v>pol</v>
      </c>
      <c r="D233" s="134"/>
      <c r="E233" s="135"/>
      <c r="F233" s="133" t="str">
        <f>'[8]Output tables 3'!$S$23</f>
        <v/>
      </c>
      <c r="G233" s="134" t="str">
        <f t="shared" si="14"/>
        <v/>
      </c>
      <c r="H233" s="136" t="str">
        <f>'[8]Output tables 4'!$S$23</f>
        <v/>
      </c>
      <c r="J233" s="51"/>
      <c r="L233" s="51">
        <f>IF($J233=1, IF(F233&lt;'Annex-LM'!$N$2,1,0),0)</f>
        <v>0</v>
      </c>
      <c r="M233" s="51">
        <f>IF($J233=1, IF(H233&lt;'Annex-LM'!$N$2,1,0),0)</f>
        <v>0</v>
      </c>
      <c r="O233" s="297" t="str">
        <f>'[8]Output tables 4'!$S$43</f>
        <v/>
      </c>
      <c r="P233" s="297" t="str">
        <f>'[8]Output tables 4'!$S$42</f>
        <v>n.a.</v>
      </c>
      <c r="Q233" s="298" t="str">
        <f>'[8]Output tables 4'!$S$49</f>
        <v>Good performance</v>
      </c>
      <c r="R233" s="297"/>
      <c r="S233" s="272">
        <f t="shared" si="15"/>
        <v>1</v>
      </c>
      <c r="U233" s="51">
        <f>IF(F233&lt;='Annex-LM'!$O$2,1,0)</f>
        <v>0</v>
      </c>
      <c r="V233" s="51">
        <f>IF(H233&lt;='Annex-LM'!$O$2,1,0)</f>
        <v>0</v>
      </c>
    </row>
    <row r="234" spans="1:22" ht="12.75" hidden="1" customHeight="1" outlineLevel="1">
      <c r="A234" s="58">
        <v>16</v>
      </c>
      <c r="B234" s="132" t="str">
        <f>'[8]Output tables 3'!T$4</f>
        <v>Indicator</v>
      </c>
      <c r="C234" s="133" t="str">
        <f>'[8]Narrow list'!$A21</f>
        <v>pol</v>
      </c>
      <c r="D234" s="134"/>
      <c r="E234" s="135"/>
      <c r="F234" s="133" t="str">
        <f>'[8]Output tables 3'!$T$23</f>
        <v/>
      </c>
      <c r="G234" s="134" t="str">
        <f t="shared" si="14"/>
        <v/>
      </c>
      <c r="H234" s="136" t="str">
        <f>'[8]Output tables 4'!$T$23</f>
        <v/>
      </c>
      <c r="J234" s="51"/>
      <c r="L234" s="51">
        <f>IF($J234=1, IF(F234&lt;'Annex-LM'!$N$2,1,0),0)</f>
        <v>0</v>
      </c>
      <c r="M234" s="51">
        <f>IF($J234=1, IF(H234&lt;'Annex-LM'!$N$2,1,0),0)</f>
        <v>0</v>
      </c>
      <c r="O234" s="297" t="str">
        <f>'[8]Output tables 4'!$T$43</f>
        <v/>
      </c>
      <c r="P234" s="297" t="str">
        <f>'[8]Output tables 4'!$T$42</f>
        <v>n.a.</v>
      </c>
      <c r="Q234" s="298" t="str">
        <f>'[8]Output tables 4'!$T$49</f>
        <v>Good performance</v>
      </c>
      <c r="R234" s="297"/>
      <c r="S234" s="272">
        <f t="shared" si="15"/>
        <v>1</v>
      </c>
      <c r="U234" s="51">
        <f>IF(F234&lt;='Annex-LM'!$O$2,1,0)</f>
        <v>0</v>
      </c>
      <c r="V234" s="51">
        <f>IF(H234&lt;='Annex-LM'!$O$2,1,0)</f>
        <v>0</v>
      </c>
    </row>
    <row r="235" spans="1:22" ht="12.75" hidden="1" customHeight="1" outlineLevel="1">
      <c r="A235" s="58">
        <v>17</v>
      </c>
      <c r="B235" s="132" t="str">
        <f>'[8]Output tables 3'!U$4</f>
        <v>Indicator</v>
      </c>
      <c r="C235" s="133" t="str">
        <f>'[8]Narrow list'!$A22</f>
        <v>pol</v>
      </c>
      <c r="D235" s="134"/>
      <c r="E235" s="135"/>
      <c r="F235" s="133" t="str">
        <f>'[8]Output tables 3'!$U$23</f>
        <v/>
      </c>
      <c r="G235" s="134" t="str">
        <f t="shared" si="14"/>
        <v/>
      </c>
      <c r="H235" s="136" t="str">
        <f>'[8]Output tables 4'!$U$23</f>
        <v/>
      </c>
      <c r="J235" s="51"/>
      <c r="L235" s="51">
        <f>IF($J235=1, IF(F235&lt;'Annex-LM'!$N$2,1,0),0)</f>
        <v>0</v>
      </c>
      <c r="M235" s="51">
        <f>IF($J235=1, IF(H235&lt;'Annex-LM'!$N$2,1,0),0)</f>
        <v>0</v>
      </c>
      <c r="O235" s="297" t="str">
        <f>'[8]Output tables 4'!$U$43</f>
        <v/>
      </c>
      <c r="P235" s="297" t="str">
        <f>'[8]Output tables 4'!$U$42</f>
        <v>n.a.</v>
      </c>
      <c r="Q235" s="298" t="str">
        <f>'[8]Output tables 4'!$U$49</f>
        <v>Good performance</v>
      </c>
      <c r="R235" s="297"/>
      <c r="S235" s="272">
        <f t="shared" si="15"/>
        <v>1</v>
      </c>
      <c r="U235" s="51">
        <f>IF(F235&lt;='Annex-LM'!$O$2,1,0)</f>
        <v>0</v>
      </c>
      <c r="V235" s="51">
        <f>IF(H235&lt;='Annex-LM'!$O$2,1,0)</f>
        <v>0</v>
      </c>
    </row>
    <row r="236" spans="1:22" ht="12.75" hidden="1" customHeight="1" outlineLevel="1">
      <c r="A236" s="58">
        <v>18</v>
      </c>
      <c r="B236" s="132" t="str">
        <f>'[8]Output tables 3'!V$4</f>
        <v>Indicator</v>
      </c>
      <c r="C236" s="133" t="str">
        <f>'[8]Narrow list'!$A23</f>
        <v>perf</v>
      </c>
      <c r="D236" s="134"/>
      <c r="E236" s="135"/>
      <c r="F236" s="133" t="str">
        <f>'[8]Output tables 3'!$V$23</f>
        <v/>
      </c>
      <c r="G236" s="134" t="str">
        <f t="shared" si="14"/>
        <v/>
      </c>
      <c r="H236" s="136" t="str">
        <f>'[8]Output tables 4'!$V$23</f>
        <v/>
      </c>
      <c r="J236" s="51"/>
      <c r="L236" s="51">
        <f>IF($J236=1, IF(F236&lt;'Annex-LM'!$N$2,1,0),0)</f>
        <v>0</v>
      </c>
      <c r="M236" s="51">
        <f>IF($J236=1, IF(H236&lt;'Annex-LM'!$N$2,1,0),0)</f>
        <v>0</v>
      </c>
      <c r="O236" s="297" t="str">
        <f>'[8]Output tables 4'!$V$43</f>
        <v/>
      </c>
      <c r="P236" s="297" t="str">
        <f>'[8]Output tables 4'!$V$42</f>
        <v>n.a.</v>
      </c>
      <c r="Q236" s="298" t="str">
        <f>'[8]Output tables 4'!$V$49</f>
        <v>Good performance</v>
      </c>
      <c r="R236" s="297"/>
      <c r="S236" s="272">
        <f t="shared" si="15"/>
        <v>1</v>
      </c>
      <c r="U236" s="51">
        <f>IF(F236&lt;='Annex-LM'!$O$2,1,0)</f>
        <v>0</v>
      </c>
      <c r="V236" s="51">
        <f>IF(H236&lt;='Annex-LM'!$O$2,1,0)</f>
        <v>0</v>
      </c>
    </row>
    <row r="237" spans="1:22" ht="12.75" hidden="1" customHeight="1" outlineLevel="1">
      <c r="A237" s="58">
        <v>19</v>
      </c>
      <c r="B237" s="132" t="str">
        <f>'[8]Output tables 3'!W$4</f>
        <v>Indicator</v>
      </c>
      <c r="C237" s="133" t="str">
        <f>'[8]Narrow list'!$A24</f>
        <v>perf</v>
      </c>
      <c r="D237" s="134"/>
      <c r="E237" s="135"/>
      <c r="F237" s="133" t="str">
        <f>'[8]Output tables 3'!$W$23</f>
        <v/>
      </c>
      <c r="G237" s="134" t="str">
        <f t="shared" si="14"/>
        <v/>
      </c>
      <c r="H237" s="136" t="str">
        <f>'[8]Output tables 4'!$W$23</f>
        <v/>
      </c>
      <c r="J237" s="51"/>
      <c r="L237" s="51">
        <f>IF($J237=1, IF(F237&lt;'Annex-LM'!$N$2,1,0),0)</f>
        <v>0</v>
      </c>
      <c r="M237" s="51">
        <f>IF($J237=1, IF(H237&lt;'Annex-LM'!$N$2,1,0),0)</f>
        <v>0</v>
      </c>
      <c r="O237" s="297" t="str">
        <f>'[8]Output tables 4'!$W$43</f>
        <v/>
      </c>
      <c r="P237" s="297" t="str">
        <f>'[8]Output tables 4'!$W$42</f>
        <v>n.a.</v>
      </c>
      <c r="Q237" s="298" t="str">
        <f>'[8]Output tables 4'!$W$49</f>
        <v>Good performance</v>
      </c>
      <c r="R237" s="297"/>
      <c r="S237" s="272">
        <f t="shared" si="15"/>
        <v>1</v>
      </c>
      <c r="U237" s="51">
        <f>IF(F237&lt;='Annex-LM'!$O$2,1,0)</f>
        <v>0</v>
      </c>
      <c r="V237" s="51">
        <f>IF(H237&lt;='Annex-LM'!$O$2,1,0)</f>
        <v>0</v>
      </c>
    </row>
    <row r="238" spans="1:22" ht="12.75" hidden="1" customHeight="1" outlineLevel="1">
      <c r="A238" s="58">
        <v>20</v>
      </c>
      <c r="B238" s="132" t="str">
        <f>'[8]Output tables 3'!X$4</f>
        <v>Indicator</v>
      </c>
      <c r="C238" s="133" t="str">
        <f>'[8]Narrow list'!$A25</f>
        <v>perf</v>
      </c>
      <c r="D238" s="134"/>
      <c r="E238" s="135"/>
      <c r="F238" s="133" t="str">
        <f>'[8]Output tables 3'!$X$23</f>
        <v/>
      </c>
      <c r="G238" s="134" t="str">
        <f t="shared" si="14"/>
        <v/>
      </c>
      <c r="H238" s="136" t="str">
        <f>'[8]Output tables 4'!$X$23</f>
        <v/>
      </c>
      <c r="J238" s="51"/>
      <c r="L238" s="51">
        <f>IF($J238=1, IF(F238&lt;'Annex-LM'!$N$2,1,0),0)</f>
        <v>0</v>
      </c>
      <c r="M238" s="51">
        <f>IF($J238=1, IF(H238&lt;'Annex-LM'!$N$2,1,0),0)</f>
        <v>0</v>
      </c>
      <c r="O238" s="297" t="str">
        <f>'[8]Output tables 4'!$X$43</f>
        <v/>
      </c>
      <c r="P238" s="297" t="str">
        <f>'[8]Output tables 4'!$X$42</f>
        <v>n.a.</v>
      </c>
      <c r="Q238" s="298" t="str">
        <f>'[8]Output tables 4'!$X$49</f>
        <v>Good performance</v>
      </c>
      <c r="R238" s="297"/>
      <c r="S238" s="272">
        <f t="shared" si="15"/>
        <v>1</v>
      </c>
      <c r="U238" s="51">
        <f>IF(F238&lt;='Annex-LM'!$O$2,1,0)</f>
        <v>0</v>
      </c>
      <c r="V238" s="51">
        <f>IF(H238&lt;='Annex-LM'!$O$2,1,0)</f>
        <v>0</v>
      </c>
    </row>
    <row r="239" spans="1:22" ht="12.75" hidden="1" customHeight="1" outlineLevel="1">
      <c r="A239" s="58">
        <v>21</v>
      </c>
      <c r="B239" s="132" t="str">
        <f>'[8]Output tables 3'!Y$4</f>
        <v>Indicator</v>
      </c>
      <c r="C239" s="133" t="str">
        <f>'[8]Narrow list'!$A26</f>
        <v>pol</v>
      </c>
      <c r="D239" s="134"/>
      <c r="E239" s="135"/>
      <c r="F239" s="133" t="str">
        <f>'[8]Output tables 3'!$Y$23</f>
        <v/>
      </c>
      <c r="G239" s="134" t="str">
        <f t="shared" si="14"/>
        <v/>
      </c>
      <c r="H239" s="136" t="str">
        <f>'[8]Output tables 4'!$Y$23</f>
        <v/>
      </c>
      <c r="J239" s="51"/>
      <c r="L239" s="51">
        <f>IF($J239=1, IF(F239&lt;'Annex-LM'!$N$2,1,0),0)</f>
        <v>0</v>
      </c>
      <c r="M239" s="51">
        <f>IF($J239=1, IF(H239&lt;'Annex-LM'!$N$2,1,0),0)</f>
        <v>0</v>
      </c>
      <c r="O239" s="297" t="str">
        <f>'[8]Output tables 4'!$Y$43</f>
        <v/>
      </c>
      <c r="P239" s="297" t="str">
        <f>'[8]Output tables 4'!$Y$42</f>
        <v>n.a.</v>
      </c>
      <c r="Q239" s="298" t="str">
        <f>'[8]Output tables 4'!$Y$49</f>
        <v>Good performance</v>
      </c>
      <c r="R239" s="297"/>
      <c r="S239" s="272">
        <f t="shared" si="15"/>
        <v>1</v>
      </c>
      <c r="U239" s="51">
        <f>IF(F239&lt;='Annex-LM'!$O$2,1,0)</f>
        <v>0</v>
      </c>
      <c r="V239" s="51">
        <f>IF(H239&lt;='Annex-LM'!$O$2,1,0)</f>
        <v>0</v>
      </c>
    </row>
    <row r="240" spans="1:22" ht="12.75" customHeight="1" collapsed="1" thickBot="1">
      <c r="A240" s="58"/>
      <c r="B240" s="149"/>
      <c r="C240" s="134"/>
      <c r="D240" s="134"/>
      <c r="E240" s="135"/>
      <c r="F240" s="134"/>
      <c r="G240" s="134" t="str">
        <f t="shared" si="14"/>
        <v/>
      </c>
      <c r="H240" s="136"/>
      <c r="J240" s="53">
        <f>SUM(J218:J239)</f>
        <v>4</v>
      </c>
      <c r="L240" s="51"/>
      <c r="M240" s="51"/>
      <c r="O240" s="297"/>
      <c r="P240" s="297"/>
      <c r="Q240" s="298"/>
      <c r="R240" s="297"/>
      <c r="S240" s="272" t="str">
        <f>IF(Q240="Good performance",1,IF(Q240="Bad performance",-1,IF(Q240="Unclear",1,"")))</f>
        <v/>
      </c>
      <c r="U240" s="51">
        <f>IF(F240&lt;='Annex-LM'!$O$2,1,0)</f>
        <v>0</v>
      </c>
      <c r="V240" s="51">
        <f>IF(H240&lt;='Annex-LM'!$O$2,1,0)</f>
        <v>0</v>
      </c>
    </row>
    <row r="241" spans="1:22" s="28" customFormat="1" ht="30.75" thickBot="1">
      <c r="B241" s="230" t="s">
        <v>76</v>
      </c>
      <c r="C241" s="231"/>
      <c r="D241" s="231"/>
      <c r="E241" s="232"/>
      <c r="F241" s="233">
        <f>'[8]Output tables 3'!Z$23</f>
        <v>-5.5899820791244537</v>
      </c>
      <c r="G241" s="233"/>
      <c r="H241" s="234">
        <f>'[8]Output tables 4'!Z$23</f>
        <v>-9</v>
      </c>
      <c r="J241" s="286"/>
      <c r="K241" s="51"/>
      <c r="L241" s="287">
        <f>SUM(L218:L239)</f>
        <v>2</v>
      </c>
      <c r="M241" s="288">
        <f>SUM(M218:M239)</f>
        <v>2</v>
      </c>
      <c r="N241" s="54"/>
      <c r="O241" s="354"/>
      <c r="P241" s="354"/>
      <c r="Q241" s="355"/>
      <c r="R241" s="354"/>
      <c r="S241" s="272" t="str">
        <f>IF(Q241="Good performance",1,IF(Q241="Bad performance",-1,IF(Q241="Unclear",1,"")))</f>
        <v/>
      </c>
      <c r="U241" s="287">
        <f>SUM(U218:U239)</f>
        <v>0</v>
      </c>
      <c r="V241" s="288">
        <f>SUM(V218:V239)</f>
        <v>0</v>
      </c>
    </row>
    <row r="242" spans="1:22" s="28" customFormat="1" ht="12.75" customHeight="1" thickBot="1">
      <c r="B242" s="230" t="s">
        <v>174</v>
      </c>
      <c r="C242" s="231"/>
      <c r="D242" s="231"/>
      <c r="E242" s="232"/>
      <c r="F242" s="233">
        <f>'[8]Output tables 3'!AA$23</f>
        <v>-5.5899820791244537</v>
      </c>
      <c r="G242" s="233"/>
      <c r="H242" s="234">
        <f>'[8]Output tables 4'!$AA$23</f>
        <v>-9.1716709612319676</v>
      </c>
      <c r="K242" s="51"/>
      <c r="L242" s="51"/>
      <c r="M242" s="289"/>
      <c r="N242" s="54"/>
      <c r="O242" s="296"/>
      <c r="P242" s="54"/>
      <c r="Q242" s="341"/>
      <c r="R242" s="346"/>
      <c r="S242" s="346"/>
      <c r="U242" s="51"/>
      <c r="V242" s="289"/>
    </row>
    <row r="243" spans="1:22" s="28" customFormat="1" ht="12.75" customHeight="1" thickBot="1">
      <c r="B243" s="230" t="s">
        <v>175</v>
      </c>
      <c r="C243" s="231"/>
      <c r="D243" s="231"/>
      <c r="E243" s="232"/>
      <c r="F243" s="233" t="str">
        <f>'[8]Output tables 3'!AB$23</f>
        <v/>
      </c>
      <c r="G243" s="233"/>
      <c r="H243" s="234" t="str">
        <f>'[8]Output tables 4'!$AB$23</f>
        <v/>
      </c>
      <c r="K243" s="51"/>
      <c r="L243" s="51"/>
      <c r="M243" s="289"/>
      <c r="N243" s="54"/>
      <c r="O243" s="296"/>
      <c r="P243" s="54"/>
      <c r="Q243" s="341"/>
      <c r="R243" s="346"/>
      <c r="S243" s="346"/>
      <c r="U243" s="51"/>
      <c r="V243" s="289"/>
    </row>
    <row r="244" spans="1:22" s="28" customFormat="1" ht="12.75" customHeight="1">
      <c r="B244" s="235"/>
      <c r="C244" s="106"/>
      <c r="D244" s="106"/>
      <c r="E244" s="106"/>
      <c r="F244" s="106"/>
      <c r="G244" s="106"/>
      <c r="H244" s="106"/>
      <c r="K244" s="51"/>
      <c r="L244" s="51"/>
      <c r="M244" s="289"/>
      <c r="N244" s="54"/>
      <c r="O244" s="296"/>
      <c r="P244" s="54"/>
      <c r="Q244" s="341"/>
      <c r="R244" s="346"/>
      <c r="S244" s="346"/>
      <c r="U244" s="51"/>
      <c r="V244" s="289"/>
    </row>
    <row r="245" spans="1:22">
      <c r="K245" s="280"/>
      <c r="M245" s="53"/>
      <c r="V245" s="53"/>
    </row>
    <row r="246" spans="1:22" ht="15.75" thickBot="1">
      <c r="B246" s="507" t="str">
        <f>[9]Parameters!$C$3</f>
        <v xml:space="preserve">Immigration and integration policies </v>
      </c>
      <c r="C246" s="507"/>
      <c r="D246" s="507"/>
      <c r="E246" s="507"/>
      <c r="F246" s="507"/>
      <c r="G246" s="507"/>
      <c r="H246" s="507"/>
      <c r="K246" s="280"/>
      <c r="M246" s="53"/>
      <c r="V246" s="53"/>
    </row>
    <row r="247" spans="1:22" ht="13.5" thickBot="1">
      <c r="B247" s="220"/>
      <c r="C247" s="490" t="s">
        <v>102</v>
      </c>
      <c r="D247" s="491"/>
      <c r="E247" s="492"/>
      <c r="F247" s="490" t="s">
        <v>103</v>
      </c>
      <c r="G247" s="491"/>
      <c r="H247" s="492"/>
      <c r="I247" s="186"/>
      <c r="J247" s="43"/>
      <c r="K247" s="280"/>
    </row>
    <row r="248" spans="1:22" ht="27" customHeight="1" thickBot="1">
      <c r="A248" s="58"/>
      <c r="B248" s="221"/>
      <c r="C248" s="493" t="s">
        <v>104</v>
      </c>
      <c r="D248" s="493" t="s">
        <v>105</v>
      </c>
      <c r="E248" s="495" t="s">
        <v>150</v>
      </c>
      <c r="F248" s="497" t="str">
        <f xml:space="preserve"> "Level relative to "&amp; '[9]Output tables 1'!$E$3</f>
        <v>Level relative to EU15</v>
      </c>
      <c r="G248" s="488" t="s">
        <v>33</v>
      </c>
      <c r="H248" s="489"/>
      <c r="I248" s="186"/>
      <c r="J248" s="281"/>
      <c r="L248" s="282" t="s">
        <v>83</v>
      </c>
      <c r="M248" s="53"/>
      <c r="N248" s="294"/>
      <c r="O248" s="52"/>
      <c r="P248" s="294"/>
      <c r="Q248" s="342"/>
      <c r="U248" s="282" t="s">
        <v>83</v>
      </c>
      <c r="V248" s="53"/>
    </row>
    <row r="249" spans="1:22" ht="27" customHeight="1" thickBot="1">
      <c r="A249" s="58"/>
      <c r="B249" s="222"/>
      <c r="C249" s="494"/>
      <c r="D249" s="494"/>
      <c r="E249" s="496"/>
      <c r="F249" s="498"/>
      <c r="G249" s="120" t="s">
        <v>106</v>
      </c>
      <c r="H249" s="415" t="str">
        <f>"Relative " &amp;'[9]Output tables 1'!$E$3</f>
        <v>Relative EU15</v>
      </c>
      <c r="J249" s="147" t="s">
        <v>84</v>
      </c>
      <c r="L249" s="284" t="s">
        <v>38</v>
      </c>
      <c r="M249" s="285" t="s">
        <v>1</v>
      </c>
      <c r="N249" s="294"/>
      <c r="O249" s="52"/>
      <c r="P249" s="294"/>
      <c r="Q249" s="342"/>
      <c r="U249" s="284" t="s">
        <v>38</v>
      </c>
      <c r="V249" s="285" t="s">
        <v>1</v>
      </c>
    </row>
    <row r="250" spans="1:22" ht="36">
      <c r="A250" s="58">
        <v>1</v>
      </c>
      <c r="B250" s="152" t="str">
        <f>'[9]Output tables 3'!D$4</f>
        <v xml:space="preserve">Share of employed foreign-born population over total population (+) (OECD-Eurostat-2009) </v>
      </c>
      <c r="C250" s="177" t="str">
        <f>'[9]Narrow list'!$A5</f>
        <v>perf</v>
      </c>
      <c r="D250" s="154" t="s">
        <v>115</v>
      </c>
      <c r="E250" s="161">
        <v>1</v>
      </c>
      <c r="F250" s="154" t="str">
        <f>'[9]Output tables 3'!$D$23</f>
        <v/>
      </c>
      <c r="G250" s="154" t="str">
        <f>IF(H250="","",IF((H250/10*O250*S250+P250)*S250&gt;$J$2,"↑",IF((H250/10*O250*S250+P250)*S250&lt;-$J$2,"↓","=")))</f>
        <v/>
      </c>
      <c r="H250" s="156" t="str">
        <f>'[9]Output tables 4'!$D$23</f>
        <v/>
      </c>
      <c r="J250" s="51">
        <v>1</v>
      </c>
      <c r="L250" s="51">
        <f>IF($J250=1, IF(F250&lt;'Annex-LM'!$N$2,1,0),0)</f>
        <v>0</v>
      </c>
      <c r="M250" s="51">
        <f>IF($J250=1, IF(H250&lt;'Annex-LM'!$N$2,1,0),0)</f>
        <v>0</v>
      </c>
      <c r="N250" s="286"/>
      <c r="O250" s="350">
        <f>'[9]Output tables 4'!$D$43</f>
        <v>0.256816746687969</v>
      </c>
      <c r="P250" s="299">
        <f>'[9]Output tables 4'!$D$42</f>
        <v>0.2901656787057913</v>
      </c>
      <c r="Q250" s="351" t="str">
        <f>'[9]Output tables 4'!$D$49</f>
        <v>Good performance</v>
      </c>
      <c r="R250" s="299"/>
      <c r="S250" s="327">
        <f>IF(Q250="Good performance",1,IF(Q250="Bad performance",-1,IF(Q250="Unclear",1,"")))</f>
        <v>1</v>
      </c>
      <c r="U250" s="51">
        <f>IF(F250&lt;='Annex-LM'!$O$2,1,0)</f>
        <v>0</v>
      </c>
      <c r="V250" s="51">
        <f>IF(H250&lt;='Annex-LM'!$O$2,1,0)</f>
        <v>0</v>
      </c>
    </row>
    <row r="251" spans="1:22" ht="24">
      <c r="A251" s="58">
        <v>2</v>
      </c>
      <c r="B251" s="149" t="str">
        <f>'[9]Output tables 3'!E$4</f>
        <v>Share of foreign population over total population (Citizenship criterion) (+)</v>
      </c>
      <c r="C251" s="133" t="str">
        <f>'[9]Narrow list'!$A6</f>
        <v>perf</v>
      </c>
      <c r="D251" s="134" t="s">
        <v>179</v>
      </c>
      <c r="E251" s="163"/>
      <c r="F251" s="134">
        <f>'[9]Output tables 3'!$E$23</f>
        <v>-12.294274112444409</v>
      </c>
      <c r="G251" s="134" t="str">
        <f t="shared" ref="G251:G272" si="16">IF(H251="","",IF((H251/10*O251*S251+P251)*S251&gt;$J$2,"↑",IF((H251/10*O251*S251+P251)*S251&lt;-$J$2,"↓","=")))</f>
        <v>↑</v>
      </c>
      <c r="H251" s="136">
        <f>'[9]Output tables 4'!$E$23</f>
        <v>-4.7494306454974859</v>
      </c>
      <c r="J251" s="51"/>
      <c r="L251" s="51">
        <f>IF($J251=1, IF(F251&lt;'Annex-LM'!$N$2,1,0),0)</f>
        <v>0</v>
      </c>
      <c r="M251" s="51">
        <f>IF($J251=1, IF(H251&lt;'Annex-LM'!$N$2,1,0),0)</f>
        <v>0</v>
      </c>
      <c r="N251" s="286"/>
      <c r="O251" s="349">
        <f>'[9]Output tables 4'!$E$43</f>
        <v>3.9179044854419833E-3</v>
      </c>
      <c r="P251" s="297">
        <f>'[9]Output tables 4'!$E$42</f>
        <v>4.1826662234073914E-3</v>
      </c>
      <c r="Q251" s="298" t="str">
        <f>'[9]Output tables 4'!$E$49</f>
        <v>Good performance</v>
      </c>
      <c r="R251" s="297"/>
      <c r="S251" s="327">
        <f t="shared" ref="S251:S271" si="17">IF(Q251="Good performance",1,IF(Q251="Bad performance",-1,IF(Q251="Unclear",1,"")))</f>
        <v>1</v>
      </c>
      <c r="U251" s="51">
        <f>IF(F251&lt;='Annex-LM'!$O$2,1,0)</f>
        <v>0</v>
      </c>
      <c r="V251" s="51">
        <f>IF(H251&lt;='Annex-LM'!$O$2,1,0)</f>
        <v>0</v>
      </c>
    </row>
    <row r="252" spans="1:22" ht="24">
      <c r="A252" s="58">
        <v>3</v>
      </c>
      <c r="B252" s="149" t="str">
        <f>'[9]Output tables 3'!F$4</f>
        <v>Share of foreign-born population over total population (Birth Place criterion) (+)</v>
      </c>
      <c r="C252" s="133" t="str">
        <f>'[9]Narrow list'!$A7</f>
        <v>perf</v>
      </c>
      <c r="D252" s="134" t="s">
        <v>113</v>
      </c>
      <c r="E252" s="163"/>
      <c r="F252" s="134" t="str">
        <f>'[9]Output tables 3'!$F$23</f>
        <v/>
      </c>
      <c r="G252" s="134" t="str">
        <f t="shared" si="16"/>
        <v/>
      </c>
      <c r="H252" s="136" t="str">
        <f>'[9]Output tables 4'!$F$23</f>
        <v/>
      </c>
      <c r="J252" s="51"/>
      <c r="L252" s="51">
        <f>IF($J252=1, IF(F252&lt;'Annex-LM'!$N$2,1,0),0)</f>
        <v>0</v>
      </c>
      <c r="M252" s="51">
        <f>IF($J252=1, IF(H252&lt;'Annex-LM'!$N$2,1,0),0)</f>
        <v>0</v>
      </c>
      <c r="N252" s="295"/>
      <c r="O252" s="349">
        <f>'[9]Output tables 4'!$F$43</f>
        <v>0.37903935327266203</v>
      </c>
      <c r="P252" s="297">
        <f>'[9]Output tables 4'!$F$42</f>
        <v>0.39970838216419502</v>
      </c>
      <c r="Q252" s="298" t="str">
        <f>'[9]Output tables 4'!$F$49</f>
        <v>Good performance</v>
      </c>
      <c r="R252" s="297"/>
      <c r="S252" s="327">
        <f t="shared" si="17"/>
        <v>1</v>
      </c>
      <c r="U252" s="51">
        <f>IF(F252&lt;='Annex-LM'!$O$2,1,0)</f>
        <v>0</v>
      </c>
      <c r="V252" s="51">
        <f>IF(H252&lt;='Annex-LM'!$O$2,1,0)</f>
        <v>0</v>
      </c>
    </row>
    <row r="253" spans="1:22" ht="24">
      <c r="A253" s="58">
        <v>4</v>
      </c>
      <c r="B253" s="153" t="str">
        <f>'[9]Output tables 3'!G$4</f>
        <v>Employment rate gap between non EU and EU nationals (EMCO 19.M5)(-)</v>
      </c>
      <c r="C253" s="128" t="str">
        <f>'[9]Narrow list'!$A8</f>
        <v>perf</v>
      </c>
      <c r="D253" s="129" t="s">
        <v>178</v>
      </c>
      <c r="E253" s="162">
        <v>0.5</v>
      </c>
      <c r="F253" s="129">
        <f>'[9]Output tables 3'!$G$23</f>
        <v>7.5503696344585087</v>
      </c>
      <c r="G253" s="129" t="str">
        <f t="shared" si="16"/>
        <v>↓</v>
      </c>
      <c r="H253" s="131">
        <f>'[9]Output tables 4'!$G$23</f>
        <v>-19.428080158051017</v>
      </c>
      <c r="J253" s="51">
        <v>1</v>
      </c>
      <c r="L253" s="51">
        <f>IF($J253=1, IF(F253&lt;'Annex-LM'!$N$2,1,0),0)</f>
        <v>0</v>
      </c>
      <c r="M253" s="51">
        <f>IF($J253=1, IF(H253&lt;'Annex-LM'!$N$2,1,0),0)</f>
        <v>1</v>
      </c>
      <c r="N253" s="52"/>
      <c r="O253" s="349">
        <f>'[9]Output tables 4'!$G$43</f>
        <v>1.6450629851223675</v>
      </c>
      <c r="P253" s="297">
        <f>'[9]Output tables 4'!$G$42</f>
        <v>-1.1596884276666681</v>
      </c>
      <c r="Q253" s="298" t="str">
        <f>'[9]Output tables 4'!$G$49</f>
        <v>Bad performance</v>
      </c>
      <c r="R253" s="297"/>
      <c r="S253" s="327">
        <f t="shared" si="17"/>
        <v>-1</v>
      </c>
      <c r="U253" s="51">
        <f>IF(F253&lt;='Annex-LM'!$O$2,1,0)</f>
        <v>0</v>
      </c>
      <c r="V253" s="51">
        <f>IF(H253&lt;='Annex-LM'!$O$2,1,0)</f>
        <v>1</v>
      </c>
    </row>
    <row r="254" spans="1:22" ht="24">
      <c r="A254" s="58">
        <v>5</v>
      </c>
      <c r="B254" s="149" t="str">
        <f>'[9]Output tables 3'!H$4</f>
        <v>Difference between unemployment rates of nationals and non-EU nationals (-)</v>
      </c>
      <c r="C254" s="133" t="str">
        <f>'[9]Narrow list'!$A9</f>
        <v>perf</v>
      </c>
      <c r="D254" s="134" t="s">
        <v>178</v>
      </c>
      <c r="E254" s="163"/>
      <c r="F254" s="134" t="str">
        <f>'[9]Output tables 3'!$H$23</f>
        <v/>
      </c>
      <c r="G254" s="134" t="str">
        <f t="shared" si="16"/>
        <v/>
      </c>
      <c r="H254" s="136" t="str">
        <f>'[9]Output tables 4'!$H$23</f>
        <v/>
      </c>
      <c r="J254" s="51"/>
      <c r="L254" s="51">
        <f>IF($J254=1, IF(F254&lt;'Annex-LM'!$N$2,1,0),0)</f>
        <v>0</v>
      </c>
      <c r="M254" s="51">
        <f>IF($J254=1, IF(H254&lt;'Annex-LM'!$N$2,1,0),0)</f>
        <v>0</v>
      </c>
      <c r="N254" s="55"/>
      <c r="O254" s="349">
        <f>'[9]Output tables 4'!$H$43</f>
        <v>16.43446586335007</v>
      </c>
      <c r="P254" s="297">
        <f>'[9]Output tables 4'!$H$42</f>
        <v>-3.0676086743204771</v>
      </c>
      <c r="Q254" s="298" t="str">
        <f>'[9]Output tables 4'!$H$49</f>
        <v>Bad performance</v>
      </c>
      <c r="R254" s="297"/>
      <c r="S254" s="327">
        <f t="shared" si="17"/>
        <v>-1</v>
      </c>
      <c r="U254" s="51">
        <f>IF(F254&lt;='Annex-LM'!$O$2,1,0)</f>
        <v>0</v>
      </c>
      <c r="V254" s="51">
        <f>IF(H254&lt;='Annex-LM'!$O$2,1,0)</f>
        <v>0</v>
      </c>
    </row>
    <row r="255" spans="1:22" ht="24">
      <c r="A255" s="58">
        <v>6</v>
      </c>
      <c r="B255" s="149" t="str">
        <f>'[9]Output tables 3'!I$4</f>
        <v>Difference between nationals and non-EU25 nationals participation rates(+)</v>
      </c>
      <c r="C255" s="133" t="str">
        <f>'[9]Narrow list'!$A10</f>
        <v>perf</v>
      </c>
      <c r="D255" s="134" t="s">
        <v>178</v>
      </c>
      <c r="E255" s="163"/>
      <c r="F255" s="134">
        <f>'[9]Output tables 3'!$I$23</f>
        <v>2.7909631529840806</v>
      </c>
      <c r="G255" s="134" t="str">
        <f t="shared" si="16"/>
        <v>↓</v>
      </c>
      <c r="H255" s="136">
        <f>'[9]Output tables 4'!$I$23</f>
        <v>-30</v>
      </c>
      <c r="J255" s="51"/>
      <c r="L255" s="51">
        <f>IF($J255=1, IF(F255&lt;'Annex-LM'!$N$2,1,0),0)</f>
        <v>0</v>
      </c>
      <c r="M255" s="51">
        <f>IF($J255=1, IF(H255&lt;'Annex-LM'!$N$2,1,0),0)</f>
        <v>0</v>
      </c>
      <c r="O255" s="349">
        <f>'[9]Output tables 4'!$I$43</f>
        <v>20.928892080663282</v>
      </c>
      <c r="P255" s="297">
        <f>'[9]Output tables 4'!$I$42</f>
        <v>-11.597619124500904</v>
      </c>
      <c r="Q255" s="298" t="str">
        <f>'[9]Output tables 4'!$I$49</f>
        <v>Good performance</v>
      </c>
      <c r="R255" s="297"/>
      <c r="S255" s="327">
        <f t="shared" si="17"/>
        <v>1</v>
      </c>
      <c r="U255" s="51">
        <f>IF(F255&lt;='Annex-LM'!$O$2,1,0)</f>
        <v>0</v>
      </c>
      <c r="V255" s="51">
        <f>IF(H255&lt;='Annex-LM'!$O$2,1,0)</f>
        <v>1</v>
      </c>
    </row>
    <row r="256" spans="1:22" ht="36">
      <c r="A256" s="58">
        <v>7</v>
      </c>
      <c r="B256" s="149" t="str">
        <f>'[9]Output tables 3'!J$4</f>
        <v>Difference between foreigners and nationals in the share of those with less than upper secondary education(+)</v>
      </c>
      <c r="C256" s="133" t="str">
        <f>'[9]Narrow list'!$A11</f>
        <v>perf</v>
      </c>
      <c r="D256" s="134">
        <v>2003</v>
      </c>
      <c r="E256" s="163"/>
      <c r="F256" s="134" t="str">
        <f>'[9]Output tables 3'!$J$23</f>
        <v/>
      </c>
      <c r="G256" s="134" t="str">
        <f t="shared" si="16"/>
        <v/>
      </c>
      <c r="H256" s="136" t="str">
        <f>'[9]Output tables 4'!$J$23</f>
        <v/>
      </c>
      <c r="J256" s="51"/>
      <c r="L256" s="51">
        <f>IF($J256=1, IF(F256&lt;'Annex-LM'!$N$2,1,0),0)</f>
        <v>0</v>
      </c>
      <c r="M256" s="51">
        <f>IF($J256=1, IF(H256&lt;'Annex-LM'!$N$2,1,0),0)</f>
        <v>0</v>
      </c>
      <c r="O256" s="349" t="str">
        <f>'[9]Output tables 4'!$J$43</f>
        <v/>
      </c>
      <c r="P256" s="297" t="str">
        <f>'[9]Output tables 4'!$J$42</f>
        <v>n.a.</v>
      </c>
      <c r="Q256" s="298" t="str">
        <f>'[9]Output tables 4'!$J$49</f>
        <v>Good performance</v>
      </c>
      <c r="R256" s="297"/>
      <c r="S256" s="327">
        <f t="shared" si="17"/>
        <v>1</v>
      </c>
      <c r="U256" s="51">
        <f>IF(F256&lt;='Annex-LM'!$O$2,1,0)</f>
        <v>0</v>
      </c>
      <c r="V256" s="51">
        <f>IF(H256&lt;='Annex-LM'!$O$2,1,0)</f>
        <v>0</v>
      </c>
    </row>
    <row r="257" spans="1:22" ht="24">
      <c r="A257" s="58">
        <v>8</v>
      </c>
      <c r="B257" s="153" t="str">
        <f>'[9]Output tables 3'!K$4</f>
        <v>Employment rate gap between EU born and non-EU born (EMCO19.M5) (-)</v>
      </c>
      <c r="C257" s="128" t="str">
        <f>'[9]Narrow list'!$A12</f>
        <v>perf</v>
      </c>
      <c r="D257" s="129" t="s">
        <v>178</v>
      </c>
      <c r="E257" s="162">
        <v>0.5</v>
      </c>
      <c r="F257" s="129">
        <f>'[9]Output tables 3'!$K$23</f>
        <v>18.12437859417992</v>
      </c>
      <c r="G257" s="129" t="str">
        <f t="shared" si="16"/>
        <v>↑</v>
      </c>
      <c r="H257" s="131">
        <f>'[9]Output tables 4'!$K$23</f>
        <v>0.72627123271758209</v>
      </c>
      <c r="J257" s="51">
        <v>1</v>
      </c>
      <c r="L257" s="51">
        <f>IF($J257=1, IF(F257&lt;'Annex-LM'!$N$2,1,0),0)</f>
        <v>0</v>
      </c>
      <c r="M257" s="51">
        <f>IF($J257=1, IF(H257&lt;'Annex-LM'!$N$2,1,0),0)</f>
        <v>0</v>
      </c>
      <c r="O257" s="350">
        <f>'[9]Output tables 4'!$K$43</f>
        <v>1.159292399410516</v>
      </c>
      <c r="P257" s="299">
        <f>'[9]Output tables 4'!$K$42</f>
        <v>-0.79348231966666793</v>
      </c>
      <c r="Q257" s="351" t="str">
        <f>'[9]Output tables 4'!$K$49</f>
        <v>Bad performance</v>
      </c>
      <c r="R257" s="299"/>
      <c r="S257" s="327">
        <f t="shared" si="17"/>
        <v>-1</v>
      </c>
      <c r="U257" s="51">
        <f>IF(F257&lt;='Annex-LM'!$O$2,1,0)</f>
        <v>0</v>
      </c>
      <c r="V257" s="51">
        <f>IF(H257&lt;='Annex-LM'!$O$2,1,0)</f>
        <v>0</v>
      </c>
    </row>
    <row r="258" spans="1:22" ht="24">
      <c r="A258" s="58">
        <v>9</v>
      </c>
      <c r="B258" s="153" t="str">
        <f>'[9]Output tables 3'!L$4</f>
        <v>Employment rate of foreign-born (% foreign-born population) (OECD, 2009) (+)</v>
      </c>
      <c r="C258" s="128" t="str">
        <f>'[9]Narrow list'!$A13</f>
        <v>perf</v>
      </c>
      <c r="D258" s="129" t="s">
        <v>178</v>
      </c>
      <c r="E258" s="162">
        <v>0.5</v>
      </c>
      <c r="F258" s="129" t="str">
        <f>'[9]Output tables 3'!$L$23</f>
        <v/>
      </c>
      <c r="G258" s="129" t="str">
        <f t="shared" si="16"/>
        <v/>
      </c>
      <c r="H258" s="131" t="str">
        <f>'[9]Output tables 4'!$L$23</f>
        <v/>
      </c>
      <c r="J258" s="51">
        <v>1</v>
      </c>
      <c r="L258" s="51">
        <f>IF($J258=1, IF(F258&lt;'Annex-LM'!$N$2,1,0),0)</f>
        <v>0</v>
      </c>
      <c r="M258" s="51">
        <f>IF($J258=1, IF(H258&lt;'Annex-LM'!$N$2,1,0),0)</f>
        <v>0</v>
      </c>
      <c r="O258" s="350">
        <f>'[9]Output tables 4'!$L$43</f>
        <v>0.94691682118904585</v>
      </c>
      <c r="P258" s="299">
        <f>'[9]Output tables 4'!$L$42</f>
        <v>0.91805257867744317</v>
      </c>
      <c r="Q258" s="351" t="str">
        <f>'[9]Output tables 4'!$L$49</f>
        <v>Good performance</v>
      </c>
      <c r="R258" s="299"/>
      <c r="S258" s="327">
        <f t="shared" si="17"/>
        <v>1</v>
      </c>
      <c r="U258" s="51">
        <f>IF(F258&lt;='Annex-LM'!$O$2,1,0)</f>
        <v>0</v>
      </c>
      <c r="V258" s="51">
        <f>IF(H258&lt;='Annex-LM'!$O$2,1,0)</f>
        <v>0</v>
      </c>
    </row>
    <row r="259" spans="1:22" ht="36">
      <c r="A259" s="58">
        <v>10</v>
      </c>
      <c r="B259" s="153" t="str">
        <f>'[9]Output tables 3'!M$4</f>
        <v>Proportion of foreign-born population with primary education  (% total foreign-born population) (OECD 2008) (-)</v>
      </c>
      <c r="C259" s="128" t="str">
        <f>'[9]Narrow list'!$A14</f>
        <v>perf</v>
      </c>
      <c r="D259" s="129">
        <v>2005</v>
      </c>
      <c r="E259" s="162">
        <v>0.25</v>
      </c>
      <c r="F259" s="129" t="str">
        <f>'[9]Output tables 3'!$M$23</f>
        <v/>
      </c>
      <c r="G259" s="129" t="str">
        <f t="shared" si="16"/>
        <v/>
      </c>
      <c r="H259" s="131" t="str">
        <f>'[9]Output tables 4'!$M$23</f>
        <v/>
      </c>
      <c r="J259" s="51">
        <v>1</v>
      </c>
      <c r="L259" s="51">
        <f>IF($J259=1, IF(F259&lt;'Annex-LM'!$N$2,1,0),0)</f>
        <v>0</v>
      </c>
      <c r="M259" s="51">
        <f>IF($J259=1, IF(H259&lt;'Annex-LM'!$N$2,1,0),0)</f>
        <v>0</v>
      </c>
      <c r="O259" s="350" t="str">
        <f>'[9]Output tables 4'!$M$43</f>
        <v/>
      </c>
      <c r="P259" s="299" t="str">
        <f>'[9]Output tables 4'!$M$42</f>
        <v>n.a.</v>
      </c>
      <c r="Q259" s="351" t="str">
        <f>'[9]Output tables 4'!$M$49</f>
        <v>Bad performance</v>
      </c>
      <c r="R259" s="299"/>
      <c r="S259" s="327">
        <f t="shared" si="17"/>
        <v>-1</v>
      </c>
      <c r="U259" s="51">
        <f>IF(F259&lt;='Annex-LM'!$O$2,1,0)</f>
        <v>0</v>
      </c>
      <c r="V259" s="51">
        <f>IF(H259&lt;='Annex-LM'!$O$2,1,0)</f>
        <v>0</v>
      </c>
    </row>
    <row r="260" spans="1:22" ht="36">
      <c r="A260" s="58">
        <v>11</v>
      </c>
      <c r="B260" s="153" t="str">
        <f>'[9]Output tables 3'!N$4</f>
        <v>Proportion of foreign-born population with tertiary education  (% total foreign-born population) (OECD 2008) (+)</v>
      </c>
      <c r="C260" s="128" t="str">
        <f>'[9]Narrow list'!$A15</f>
        <v>perf</v>
      </c>
      <c r="D260" s="129">
        <v>2005</v>
      </c>
      <c r="E260" s="162">
        <v>0.25</v>
      </c>
      <c r="F260" s="129" t="str">
        <f>'[9]Output tables 3'!$N$23</f>
        <v/>
      </c>
      <c r="G260" s="129" t="str">
        <f t="shared" si="16"/>
        <v/>
      </c>
      <c r="H260" s="131" t="str">
        <f>'[9]Output tables 4'!$N$23</f>
        <v/>
      </c>
      <c r="J260" s="51">
        <v>1</v>
      </c>
      <c r="L260" s="51">
        <f>IF($J260=1, IF(F260&lt;'Annex-LM'!$N$2,1,0),0)</f>
        <v>0</v>
      </c>
      <c r="M260" s="51">
        <f>IF($J260=1, IF(H260&lt;'Annex-LM'!$N$2,1,0),0)</f>
        <v>0</v>
      </c>
      <c r="O260" s="350" t="str">
        <f>'[9]Output tables 4'!$N$43</f>
        <v/>
      </c>
      <c r="P260" s="299" t="str">
        <f>'[9]Output tables 4'!$N$42</f>
        <v>n.a.</v>
      </c>
      <c r="Q260" s="351" t="str">
        <f>'[9]Output tables 4'!$N$49</f>
        <v>Good performance</v>
      </c>
      <c r="R260" s="299"/>
      <c r="S260" s="327">
        <f t="shared" si="17"/>
        <v>1</v>
      </c>
      <c r="U260" s="51">
        <f>IF(F260&lt;='Annex-LM'!$O$2,1,0)</f>
        <v>0</v>
      </c>
      <c r="V260" s="51">
        <f>IF(H260&lt;='Annex-LM'!$O$2,1,0)</f>
        <v>0</v>
      </c>
    </row>
    <row r="261" spans="1:22" ht="24">
      <c r="A261" s="58">
        <v>12</v>
      </c>
      <c r="B261" s="149" t="str">
        <f>'[9]Output tables 3'!O$4</f>
        <v>Crude rate of net migration (including corrections)(+)</v>
      </c>
      <c r="C261" s="133" t="str">
        <f>'[9]Narrow list'!$A16</f>
        <v>perf</v>
      </c>
      <c r="D261" s="134" t="s">
        <v>179</v>
      </c>
      <c r="E261" s="163"/>
      <c r="F261" s="134">
        <f>'[9]Output tables 3'!$O$23</f>
        <v>7.4366044024041287</v>
      </c>
      <c r="G261" s="134" t="str">
        <f t="shared" si="16"/>
        <v>↑</v>
      </c>
      <c r="H261" s="136">
        <f>'[9]Output tables 4'!$O$23</f>
        <v>12.712705058999537</v>
      </c>
      <c r="J261" s="51"/>
      <c r="L261" s="51">
        <f>IF($J261=1, IF(F261&lt;'Annex-LM'!$N$2,1,0),0)</f>
        <v>0</v>
      </c>
      <c r="M261" s="51">
        <f>IF($J261=1, IF(H261&lt;'Annex-LM'!$N$2,1,0),0)</f>
        <v>0</v>
      </c>
      <c r="O261" s="349">
        <f>'[9]Output tables 4'!$O$43</f>
        <v>0.35207094404876599</v>
      </c>
      <c r="P261" s="297">
        <f>'[9]Output tables 4'!$O$42</f>
        <v>0.10864481506867318</v>
      </c>
      <c r="Q261" s="298" t="str">
        <f>'[9]Output tables 4'!$O$49</f>
        <v>Good performance</v>
      </c>
      <c r="R261" s="297"/>
      <c r="S261" s="327">
        <f t="shared" si="17"/>
        <v>1</v>
      </c>
      <c r="U261" s="51">
        <f>IF(F261&lt;='Annex-LM'!$O$2,1,0)</f>
        <v>0</v>
      </c>
      <c r="V261" s="51">
        <f>IF(H261&lt;='Annex-LM'!$O$2,1,0)</f>
        <v>0</v>
      </c>
    </row>
    <row r="262" spans="1:22" ht="36">
      <c r="A262" s="58">
        <v>13</v>
      </c>
      <c r="B262" s="149" t="str">
        <f>'[9]Output tables 3'!P$4</f>
        <v>Difference between native-borns and foreign-born  of the share of those with primary education (-)</v>
      </c>
      <c r="C262" s="133" t="str">
        <f>'[9]Narrow list'!$A17</f>
        <v>perf</v>
      </c>
      <c r="D262" s="134">
        <v>2005</v>
      </c>
      <c r="E262" s="163"/>
      <c r="F262" s="134" t="str">
        <f>'[9]Output tables 3'!$P$23</f>
        <v/>
      </c>
      <c r="G262" s="134" t="str">
        <f t="shared" si="16"/>
        <v/>
      </c>
      <c r="H262" s="136" t="str">
        <f>'[9]Output tables 4'!$P$23</f>
        <v/>
      </c>
      <c r="J262" s="51"/>
      <c r="L262" s="51">
        <f>IF($J262=1, IF(F262&lt;'Annex-LM'!$N$2,1,0),0)</f>
        <v>0</v>
      </c>
      <c r="M262" s="51">
        <f>IF($J262=1, IF(H262&lt;'Annex-LM'!$N$2,1,0),0)</f>
        <v>0</v>
      </c>
      <c r="O262" s="349" t="str">
        <f>'[9]Output tables 4'!$P$43</f>
        <v/>
      </c>
      <c r="P262" s="297" t="str">
        <f>'[9]Output tables 4'!$P$42</f>
        <v>n.a.</v>
      </c>
      <c r="Q262" s="298" t="str">
        <f>'[9]Output tables 4'!$P$49</f>
        <v>Bad performance</v>
      </c>
      <c r="R262" s="297"/>
      <c r="S262" s="327">
        <f t="shared" si="17"/>
        <v>-1</v>
      </c>
      <c r="U262" s="51">
        <f>IF(F262&lt;='Annex-LM'!$O$2,1,0)</f>
        <v>0</v>
      </c>
      <c r="V262" s="51">
        <f>IF(H262&lt;='Annex-LM'!$O$2,1,0)</f>
        <v>0</v>
      </c>
    </row>
    <row r="263" spans="1:22" ht="12.75" hidden="1" customHeight="1" outlineLevel="1">
      <c r="A263" s="58">
        <v>14</v>
      </c>
      <c r="B263" s="149" t="str">
        <f>'[9]Output tables 3'!Q$4</f>
        <v>Indicator</v>
      </c>
      <c r="C263" s="133" t="str">
        <f>'[9]Narrow list'!$A18</f>
        <v>pol</v>
      </c>
      <c r="D263" s="134"/>
      <c r="E263" s="163"/>
      <c r="F263" s="134" t="str">
        <f>'[9]Output tables 3'!$Q$23</f>
        <v/>
      </c>
      <c r="G263" s="134" t="str">
        <f t="shared" si="16"/>
        <v/>
      </c>
      <c r="H263" s="136" t="str">
        <f>'[9]Output tables 4'!$Q$23</f>
        <v/>
      </c>
      <c r="J263" s="51"/>
      <c r="L263" s="51">
        <f>IF($J263=1, IF(F263&lt;'Annex-LM'!$N$2,1,0),0)</f>
        <v>0</v>
      </c>
      <c r="M263" s="51">
        <f>IF($J263=1, IF(H263&lt;'Annex-LM'!$N$2,1,0),0)</f>
        <v>0</v>
      </c>
      <c r="O263" s="349" t="str">
        <f>'[9]Output tables 4'!$Q$43</f>
        <v/>
      </c>
      <c r="P263" s="297" t="str">
        <f>'[9]Output tables 4'!$Q$42</f>
        <v>n.a.</v>
      </c>
      <c r="Q263" s="298" t="str">
        <f>'[9]Output tables 4'!$Q$49</f>
        <v>Good performance</v>
      </c>
      <c r="R263" s="297"/>
      <c r="S263" s="327">
        <f t="shared" si="17"/>
        <v>1</v>
      </c>
      <c r="U263" s="51">
        <f>IF(F263&lt;='Annex-LM'!$O$2,1,0)</f>
        <v>0</v>
      </c>
      <c r="V263" s="51">
        <f>IF(H263&lt;='Annex-LM'!$O$2,1,0)</f>
        <v>0</v>
      </c>
    </row>
    <row r="264" spans="1:22" ht="12.75" hidden="1" customHeight="1" outlineLevel="1">
      <c r="A264" s="58">
        <v>15</v>
      </c>
      <c r="B264" s="149" t="str">
        <f>'[9]Output tables 3'!R$4</f>
        <v>Indicator</v>
      </c>
      <c r="C264" s="133" t="str">
        <f>'[9]Narrow list'!$A19</f>
        <v>pol</v>
      </c>
      <c r="D264" s="134"/>
      <c r="E264" s="163"/>
      <c r="F264" s="134" t="str">
        <f>'[9]Output tables 3'!$R$23</f>
        <v/>
      </c>
      <c r="G264" s="134" t="str">
        <f t="shared" si="16"/>
        <v/>
      </c>
      <c r="H264" s="136" t="str">
        <f>'[9]Output tables 4'!$R$23</f>
        <v/>
      </c>
      <c r="J264" s="51"/>
      <c r="L264" s="51">
        <f>IF($J264=1, IF(F264&lt;'Annex-LM'!$N$2,1,0),0)</f>
        <v>0</v>
      </c>
      <c r="M264" s="51">
        <f>IF($J264=1, IF(H264&lt;'Annex-LM'!$N$2,1,0),0)</f>
        <v>0</v>
      </c>
      <c r="O264" s="349" t="str">
        <f>'[9]Output tables 4'!$R$43</f>
        <v/>
      </c>
      <c r="P264" s="297" t="str">
        <f>'[9]Output tables 4'!$R$42</f>
        <v>n.a.</v>
      </c>
      <c r="Q264" s="298" t="str">
        <f>'[9]Output tables 4'!$R$49</f>
        <v>Good performance</v>
      </c>
      <c r="R264" s="297"/>
      <c r="S264" s="327">
        <f t="shared" si="17"/>
        <v>1</v>
      </c>
      <c r="U264" s="51">
        <f>IF(F264&lt;='Annex-LM'!$O$2,1,0)</f>
        <v>0</v>
      </c>
      <c r="V264" s="51">
        <f>IF(H264&lt;='Annex-LM'!$O$2,1,0)</f>
        <v>0</v>
      </c>
    </row>
    <row r="265" spans="1:22" ht="12.75" hidden="1" customHeight="1" outlineLevel="1">
      <c r="A265" s="58">
        <v>16</v>
      </c>
      <c r="B265" s="149" t="str">
        <f>'[9]Output tables 3'!S$4</f>
        <v>Indicator</v>
      </c>
      <c r="C265" s="133" t="str">
        <f>'[9]Narrow list'!$A20</f>
        <v>pol</v>
      </c>
      <c r="D265" s="134"/>
      <c r="E265" s="163"/>
      <c r="F265" s="134" t="str">
        <f>'[9]Output tables 3'!$S$23</f>
        <v/>
      </c>
      <c r="G265" s="134" t="str">
        <f t="shared" si="16"/>
        <v/>
      </c>
      <c r="H265" s="136" t="str">
        <f>'[9]Output tables 4'!$S$23</f>
        <v/>
      </c>
      <c r="J265" s="51"/>
      <c r="L265" s="51">
        <f>IF($J265=1, IF(F265&lt;'Annex-LM'!$N$2,1,0),0)</f>
        <v>0</v>
      </c>
      <c r="M265" s="51">
        <f>IF($J265=1, IF(H265&lt;'Annex-LM'!$N$2,1,0),0)</f>
        <v>0</v>
      </c>
      <c r="O265" s="349" t="str">
        <f>'[9]Output tables 4'!$S$43</f>
        <v/>
      </c>
      <c r="P265" s="297" t="str">
        <f>'[9]Output tables 4'!$S$42</f>
        <v>n.a.</v>
      </c>
      <c r="Q265" s="298" t="str">
        <f>'[9]Output tables 4'!$S$49</f>
        <v>Good performance</v>
      </c>
      <c r="R265" s="297"/>
      <c r="S265" s="327">
        <f t="shared" si="17"/>
        <v>1</v>
      </c>
      <c r="U265" s="51">
        <f>IF(F265&lt;='Annex-LM'!$O$2,1,0)</f>
        <v>0</v>
      </c>
      <c r="V265" s="51">
        <f>IF(H265&lt;='Annex-LM'!$O$2,1,0)</f>
        <v>0</v>
      </c>
    </row>
    <row r="266" spans="1:22" ht="12.75" hidden="1" customHeight="1" outlineLevel="1">
      <c r="A266" s="58">
        <v>17</v>
      </c>
      <c r="B266" s="149" t="str">
        <f>'[9]Output tables 3'!T$4</f>
        <v>Indicator</v>
      </c>
      <c r="C266" s="133" t="str">
        <f>'[9]Narrow list'!$A21</f>
        <v>pol</v>
      </c>
      <c r="D266" s="134"/>
      <c r="E266" s="163"/>
      <c r="F266" s="134" t="str">
        <f>'[9]Output tables 3'!$T$23</f>
        <v/>
      </c>
      <c r="G266" s="134" t="str">
        <f t="shared" si="16"/>
        <v/>
      </c>
      <c r="H266" s="136" t="str">
        <f>'[9]Output tables 4'!$T$23</f>
        <v/>
      </c>
      <c r="J266" s="51"/>
      <c r="L266" s="51">
        <f>IF($J266=1, IF(F266&lt;'Annex-LM'!$N$2,1,0),0)</f>
        <v>0</v>
      </c>
      <c r="M266" s="51">
        <f>IF($J266=1, IF(H266&lt;'Annex-LM'!$N$2,1,0),0)</f>
        <v>0</v>
      </c>
      <c r="O266" s="349" t="str">
        <f>'[9]Output tables 4'!$T$43</f>
        <v/>
      </c>
      <c r="P266" s="297" t="str">
        <f>'[9]Output tables 4'!$T$42</f>
        <v>n.a.</v>
      </c>
      <c r="Q266" s="298" t="str">
        <f>'[9]Output tables 4'!$T$49</f>
        <v>Good performance</v>
      </c>
      <c r="R266" s="297"/>
      <c r="S266" s="327">
        <f t="shared" si="17"/>
        <v>1</v>
      </c>
      <c r="U266" s="51">
        <f>IF(F266&lt;='Annex-LM'!$O$2,1,0)</f>
        <v>0</v>
      </c>
      <c r="V266" s="51">
        <f>IF(H266&lt;='Annex-LM'!$O$2,1,0)</f>
        <v>0</v>
      </c>
    </row>
    <row r="267" spans="1:22" ht="12.75" hidden="1" customHeight="1" outlineLevel="1">
      <c r="A267" s="58">
        <v>18</v>
      </c>
      <c r="B267" s="149" t="str">
        <f>'[9]Output tables 3'!U$4</f>
        <v>Indicator</v>
      </c>
      <c r="C267" s="133" t="str">
        <f>'[9]Narrow list'!$A22</f>
        <v>pol</v>
      </c>
      <c r="D267" s="134"/>
      <c r="E267" s="163"/>
      <c r="F267" s="134" t="str">
        <f>'[9]Output tables 3'!$U$23</f>
        <v/>
      </c>
      <c r="G267" s="134" t="str">
        <f t="shared" si="16"/>
        <v/>
      </c>
      <c r="H267" s="136" t="str">
        <f>'[9]Output tables 4'!$U$23</f>
        <v/>
      </c>
      <c r="J267" s="51"/>
      <c r="L267" s="51">
        <f>IF($J267=1, IF(F267&lt;'Annex-LM'!$N$2,1,0),0)</f>
        <v>0</v>
      </c>
      <c r="M267" s="51">
        <f>IF($J267=1, IF(H267&lt;'Annex-LM'!$N$2,1,0),0)</f>
        <v>0</v>
      </c>
      <c r="O267" s="349" t="str">
        <f>'[9]Output tables 4'!$U$43</f>
        <v/>
      </c>
      <c r="P267" s="297" t="str">
        <f>'[9]Output tables 4'!$U$42</f>
        <v>n.a.</v>
      </c>
      <c r="Q267" s="298" t="str">
        <f>'[9]Output tables 4'!$U$49</f>
        <v>Good performance</v>
      </c>
      <c r="R267" s="297"/>
      <c r="S267" s="327">
        <f t="shared" si="17"/>
        <v>1</v>
      </c>
      <c r="U267" s="51">
        <f>IF(F267&lt;='Annex-LM'!$O$2,1,0)</f>
        <v>0</v>
      </c>
      <c r="V267" s="51">
        <f>IF(H267&lt;='Annex-LM'!$O$2,1,0)</f>
        <v>0</v>
      </c>
    </row>
    <row r="268" spans="1:22" ht="12.75" hidden="1" customHeight="1" outlineLevel="1">
      <c r="A268" s="58">
        <v>19</v>
      </c>
      <c r="B268" s="149" t="str">
        <f>'[9]Output tables 3'!V$4</f>
        <v>Indicator</v>
      </c>
      <c r="C268" s="133" t="str">
        <f>'[9]Narrow list'!$A23</f>
        <v>perf</v>
      </c>
      <c r="D268" s="134"/>
      <c r="E268" s="163"/>
      <c r="F268" s="134" t="str">
        <f>'[9]Output tables 3'!$V$23</f>
        <v/>
      </c>
      <c r="G268" s="134" t="str">
        <f t="shared" si="16"/>
        <v/>
      </c>
      <c r="H268" s="136" t="str">
        <f>'[9]Output tables 4'!$V$23</f>
        <v/>
      </c>
      <c r="J268" s="51"/>
      <c r="L268" s="51">
        <f>IF($J268=1, IF(F268&lt;'Annex-LM'!$N$2,1,0),0)</f>
        <v>0</v>
      </c>
      <c r="M268" s="51">
        <f>IF($J268=1, IF(H268&lt;'Annex-LM'!$N$2,1,0),0)</f>
        <v>0</v>
      </c>
      <c r="O268" s="349" t="str">
        <f>'[9]Output tables 4'!$V$43</f>
        <v/>
      </c>
      <c r="P268" s="297" t="str">
        <f>'[9]Output tables 4'!$V$42</f>
        <v>n.a.</v>
      </c>
      <c r="Q268" s="298" t="str">
        <f>'[9]Output tables 4'!$V$49</f>
        <v>Good performance</v>
      </c>
      <c r="R268" s="297"/>
      <c r="S268" s="327">
        <f t="shared" si="17"/>
        <v>1</v>
      </c>
      <c r="U268" s="51">
        <f>IF(F268&lt;='Annex-LM'!$O$2,1,0)</f>
        <v>0</v>
      </c>
      <c r="V268" s="51">
        <f>IF(H268&lt;='Annex-LM'!$O$2,1,0)</f>
        <v>0</v>
      </c>
    </row>
    <row r="269" spans="1:22" ht="12.75" hidden="1" customHeight="1" outlineLevel="1">
      <c r="A269" s="58">
        <v>20</v>
      </c>
      <c r="B269" s="149" t="str">
        <f>'[9]Output tables 3'!W$4</f>
        <v>Indicator</v>
      </c>
      <c r="C269" s="133" t="str">
        <f>'[9]Narrow list'!$A24</f>
        <v>perf</v>
      </c>
      <c r="D269" s="134"/>
      <c r="E269" s="163"/>
      <c r="F269" s="134" t="str">
        <f>'[9]Output tables 3'!$W$23</f>
        <v/>
      </c>
      <c r="G269" s="134" t="str">
        <f t="shared" si="16"/>
        <v/>
      </c>
      <c r="H269" s="136" t="str">
        <f>'[9]Output tables 4'!$W$23</f>
        <v/>
      </c>
      <c r="J269" s="51"/>
      <c r="L269" s="51">
        <f>IF($J269=1, IF(F269&lt;'Annex-LM'!$N$2,1,0),0)</f>
        <v>0</v>
      </c>
      <c r="M269" s="51">
        <f>IF($J269=1, IF(H269&lt;'Annex-LM'!$N$2,1,0),0)</f>
        <v>0</v>
      </c>
      <c r="O269" s="349" t="str">
        <f>'[9]Output tables 4'!$W$43</f>
        <v/>
      </c>
      <c r="P269" s="297" t="str">
        <f>'[9]Output tables 4'!$W$42</f>
        <v>n.a.</v>
      </c>
      <c r="Q269" s="298" t="str">
        <f>'[9]Output tables 4'!$W$49</f>
        <v>Good performance</v>
      </c>
      <c r="R269" s="297"/>
      <c r="S269" s="327">
        <f t="shared" si="17"/>
        <v>1</v>
      </c>
      <c r="U269" s="51">
        <f>IF(F269&lt;='Annex-LM'!$O$2,1,0)</f>
        <v>0</v>
      </c>
      <c r="V269" s="51">
        <f>IF(H269&lt;='Annex-LM'!$O$2,1,0)</f>
        <v>0</v>
      </c>
    </row>
    <row r="270" spans="1:22" ht="12.75" hidden="1" customHeight="1" outlineLevel="1">
      <c r="A270" s="58">
        <v>21</v>
      </c>
      <c r="B270" s="149" t="str">
        <f>'[9]Output tables 3'!X$4</f>
        <v>Indicator</v>
      </c>
      <c r="C270" s="133" t="str">
        <f>'[9]Narrow list'!$A25</f>
        <v>perf</v>
      </c>
      <c r="D270" s="134"/>
      <c r="E270" s="163"/>
      <c r="F270" s="134" t="str">
        <f>'[9]Output tables 3'!$X$23</f>
        <v/>
      </c>
      <c r="G270" s="134" t="str">
        <f t="shared" si="16"/>
        <v/>
      </c>
      <c r="H270" s="136" t="str">
        <f>'[9]Output tables 4'!$X$23</f>
        <v/>
      </c>
      <c r="J270" s="51"/>
      <c r="L270" s="51">
        <f>IF($J270=1, IF(F270&lt;'Annex-LM'!$N$2,1,0),0)</f>
        <v>0</v>
      </c>
      <c r="M270" s="51">
        <f>IF($J270=1, IF(H270&lt;'Annex-LM'!$N$2,1,0),0)</f>
        <v>0</v>
      </c>
      <c r="O270" s="349" t="str">
        <f>'[9]Output tables 4'!$X$43</f>
        <v/>
      </c>
      <c r="P270" s="297" t="str">
        <f>'[9]Output tables 4'!$X$42</f>
        <v>n.a.</v>
      </c>
      <c r="Q270" s="298" t="str">
        <f>'[9]Output tables 4'!$X$49</f>
        <v>Good performance</v>
      </c>
      <c r="R270" s="297"/>
      <c r="S270" s="327">
        <f t="shared" si="17"/>
        <v>1</v>
      </c>
      <c r="U270" s="51">
        <f>IF(F270&lt;='Annex-LM'!$O$2,1,0)</f>
        <v>0</v>
      </c>
      <c r="V270" s="51">
        <f>IF(H270&lt;='Annex-LM'!$O$2,1,0)</f>
        <v>0</v>
      </c>
    </row>
    <row r="271" spans="1:22" ht="12.75" hidden="1" customHeight="1" outlineLevel="1" thickBot="1">
      <c r="A271" s="58">
        <v>22</v>
      </c>
      <c r="B271" s="149" t="str">
        <f>'[9]Output tables 3'!Y$4</f>
        <v>Indicator</v>
      </c>
      <c r="C271" s="157" t="str">
        <f>'[9]Narrow list'!$A26</f>
        <v>pol</v>
      </c>
      <c r="D271" s="158"/>
      <c r="E271" s="164"/>
      <c r="F271" s="158" t="str">
        <f>'[9]Output tables 3'!$Y$23</f>
        <v/>
      </c>
      <c r="G271" s="158" t="str">
        <f t="shared" si="16"/>
        <v/>
      </c>
      <c r="H271" s="160" t="str">
        <f>'[9]Output tables 4'!$Y$23</f>
        <v/>
      </c>
      <c r="J271" s="51"/>
      <c r="L271" s="51">
        <f>IF($J271=1, IF(F271&lt;'Annex-LM'!$N$2,1,0),0)</f>
        <v>0</v>
      </c>
      <c r="M271" s="51">
        <f>IF($J271=1, IF(H271&lt;'Annex-LM'!$N$2,1,0),0)</f>
        <v>0</v>
      </c>
      <c r="O271" s="352" t="str">
        <f>'[9]Output tables 4'!$Y$43</f>
        <v/>
      </c>
      <c r="P271" s="339" t="str">
        <f>'[9]Output tables 4'!$Y$42</f>
        <v>n.a.</v>
      </c>
      <c r="Q271" s="353" t="str">
        <f>'[9]Output tables 4'!$Y$49</f>
        <v>Good performance</v>
      </c>
      <c r="R271" s="339"/>
      <c r="S271" s="328">
        <f t="shared" si="17"/>
        <v>1</v>
      </c>
      <c r="U271" s="51">
        <f>IF(F271&lt;='Annex-LM'!$O$2,1,0)</f>
        <v>0</v>
      </c>
      <c r="V271" s="51">
        <f>IF(H271&lt;='Annex-LM'!$O$2,1,0)</f>
        <v>0</v>
      </c>
    </row>
    <row r="272" spans="1:22" ht="12.75" customHeight="1" collapsed="1" thickBot="1">
      <c r="A272" s="58"/>
      <c r="B272" s="149"/>
      <c r="C272" s="134"/>
      <c r="D272" s="134"/>
      <c r="E272" s="135"/>
      <c r="F272" s="134"/>
      <c r="G272" s="134" t="str">
        <f t="shared" si="16"/>
        <v/>
      </c>
      <c r="H272" s="136"/>
      <c r="J272" s="51"/>
      <c r="L272" s="51"/>
      <c r="M272" s="51"/>
      <c r="O272" s="297"/>
      <c r="P272" s="297"/>
      <c r="Q272" s="298"/>
      <c r="R272" s="297"/>
      <c r="S272" s="272" t="str">
        <f>IF(Q272="Good performance",1,IF(Q272="Bad performance",-1,IF(Q272="Unclear",1,"")))</f>
        <v/>
      </c>
      <c r="U272" s="51">
        <f>IF(F272&lt;='Annex-LM'!$O$2,1,0)</f>
        <v>0</v>
      </c>
      <c r="V272" s="51">
        <f>IF(H272&lt;='Annex-LM'!$O$2,1,0)</f>
        <v>0</v>
      </c>
    </row>
    <row r="273" spans="1:22" s="28" customFormat="1" ht="30.75" thickBot="1">
      <c r="B273" s="230" t="s">
        <v>76</v>
      </c>
      <c r="C273" s="231"/>
      <c r="D273" s="231"/>
      <c r="E273" s="232"/>
      <c r="F273" s="233">
        <f>'[9]Output tables 3'!Z$23</f>
        <v>12.837374114319214</v>
      </c>
      <c r="G273" s="233"/>
      <c r="H273" s="234">
        <f>'[9]Output tables 4'!Z$23</f>
        <v>-9</v>
      </c>
      <c r="J273" s="53">
        <f>SUM(J250:J271)</f>
        <v>6</v>
      </c>
      <c r="K273" s="51"/>
      <c r="L273" s="287">
        <f>SUM(L250:L271)</f>
        <v>0</v>
      </c>
      <c r="M273" s="288">
        <f>SUM(M250:M271)</f>
        <v>1</v>
      </c>
      <c r="N273" s="54"/>
      <c r="O273" s="354"/>
      <c r="P273" s="354"/>
      <c r="Q273" s="355"/>
      <c r="R273" s="354"/>
      <c r="S273" s="272" t="str">
        <f>IF(Q273="Good performance",1,IF(Q273="Bad performance",-1,IF(Q273="Unclear",1,"")))</f>
        <v/>
      </c>
      <c r="U273" s="287">
        <f>SUM(U250:U271)</f>
        <v>0</v>
      </c>
      <c r="V273" s="288">
        <f>SUM(V250:V271)</f>
        <v>2</v>
      </c>
    </row>
    <row r="274" spans="1:22" s="28" customFormat="1" ht="12.75" customHeight="1">
      <c r="B274" s="206"/>
      <c r="C274" s="506"/>
      <c r="D274" s="506"/>
      <c r="E274" s="506"/>
      <c r="F274" s="506"/>
      <c r="G274" s="506"/>
      <c r="H274" s="506"/>
      <c r="K274" s="51"/>
      <c r="L274" s="51"/>
      <c r="M274" s="289"/>
      <c r="N274" s="54"/>
      <c r="O274" s="296"/>
      <c r="P274" s="54"/>
      <c r="Q274" s="341"/>
      <c r="R274" s="346"/>
      <c r="S274" s="346"/>
      <c r="U274" s="51"/>
      <c r="V274" s="289"/>
    </row>
    <row r="275" spans="1:22">
      <c r="K275" s="280"/>
      <c r="M275" s="53"/>
      <c r="V275" s="53"/>
    </row>
    <row r="276" spans="1:22" ht="15.75" thickBot="1">
      <c r="B276" s="507" t="str">
        <f>[10]Parameters!$C$3</f>
        <v>Labour market mismatch and labour mobility</v>
      </c>
      <c r="C276" s="507"/>
      <c r="D276" s="507"/>
      <c r="E276" s="507"/>
      <c r="F276" s="507"/>
      <c r="G276" s="507"/>
      <c r="H276" s="507"/>
      <c r="K276" s="280"/>
      <c r="M276" s="53"/>
      <c r="V276" s="53"/>
    </row>
    <row r="277" spans="1:22" ht="13.5" thickBot="1">
      <c r="A277" s="63"/>
      <c r="B277" s="225"/>
      <c r="C277" s="490" t="s">
        <v>102</v>
      </c>
      <c r="D277" s="491"/>
      <c r="E277" s="492"/>
      <c r="F277" s="490" t="s">
        <v>103</v>
      </c>
      <c r="G277" s="491"/>
      <c r="H277" s="492"/>
      <c r="I277" s="186"/>
      <c r="J277" s="43"/>
      <c r="K277" s="280"/>
    </row>
    <row r="278" spans="1:22" ht="27" customHeight="1" thickBot="1">
      <c r="A278" s="64"/>
      <c r="B278" s="223"/>
      <c r="C278" s="493" t="s">
        <v>104</v>
      </c>
      <c r="D278" s="493" t="s">
        <v>105</v>
      </c>
      <c r="E278" s="495" t="s">
        <v>150</v>
      </c>
      <c r="F278" s="497" t="str">
        <f xml:space="preserve"> "Level relative to "&amp; '[10]Output tables 1'!$E$3</f>
        <v>Level relative to EU15</v>
      </c>
      <c r="G278" s="488" t="s">
        <v>33</v>
      </c>
      <c r="H278" s="489"/>
      <c r="I278" s="186"/>
      <c r="J278" s="281"/>
      <c r="L278" s="282" t="s">
        <v>83</v>
      </c>
      <c r="M278" s="53"/>
      <c r="N278" s="294"/>
      <c r="O278" s="52"/>
      <c r="P278" s="294"/>
      <c r="Q278" s="342"/>
      <c r="U278" s="282" t="s">
        <v>83</v>
      </c>
      <c r="V278" s="53"/>
    </row>
    <row r="279" spans="1:22" ht="27" customHeight="1" thickBot="1">
      <c r="A279" s="64"/>
      <c r="B279" s="224"/>
      <c r="C279" s="494"/>
      <c r="D279" s="494"/>
      <c r="E279" s="496"/>
      <c r="F279" s="498"/>
      <c r="G279" s="150" t="s">
        <v>106</v>
      </c>
      <c r="H279" s="415" t="str">
        <f>"Relative " &amp;'[10]Output tables 1'!$E$3</f>
        <v>Relative EU15</v>
      </c>
      <c r="J279" s="147" t="s">
        <v>84</v>
      </c>
      <c r="L279" s="284" t="s">
        <v>38</v>
      </c>
      <c r="M279" s="285" t="s">
        <v>1</v>
      </c>
      <c r="N279" s="294"/>
      <c r="O279" s="52"/>
      <c r="P279" s="294"/>
      <c r="Q279" s="342"/>
      <c r="U279" s="284" t="s">
        <v>38</v>
      </c>
      <c r="V279" s="285" t="s">
        <v>1</v>
      </c>
    </row>
    <row r="280" spans="1:22" ht="60">
      <c r="A280" s="58">
        <v>1</v>
      </c>
      <c r="B280" s="152" t="str">
        <f>'[10]Output tables 3'!D$4</f>
        <v xml:space="preserve">Change in the sectoral employment shares (Shift-share indicator based on 10 sectors: half the sum of the absolute changes of the employment shares across all sectors). (+) </v>
      </c>
      <c r="C280" s="177" t="str">
        <f>'[10]Narrow list'!$A5</f>
        <v>perf</v>
      </c>
      <c r="D280" s="154" t="s">
        <v>193</v>
      </c>
      <c r="E280" s="161">
        <v>1</v>
      </c>
      <c r="F280" s="154" t="str">
        <f>'[10]Output tables 3'!$D$23</f>
        <v/>
      </c>
      <c r="G280" s="154" t="str">
        <f>IF(H280="","",IF((H280/10*O280*S280+P280)*S280&gt;$J$2,"↑",IF((H280/10*O280*S280+P280)*S280&lt;-$J$2,"↓","=")))</f>
        <v/>
      </c>
      <c r="H280" s="156" t="str">
        <f>'[10]Output tables 4'!$D$23</f>
        <v/>
      </c>
      <c r="J280" s="51">
        <v>1</v>
      </c>
      <c r="L280" s="51">
        <f>IF($J280=1, IF(F280&lt;'Annex-LM'!$N$2,1,0),0)</f>
        <v>0</v>
      </c>
      <c r="M280" s="51">
        <f>IF($J280=1, IF(H280&lt;'Annex-LM'!$N$2,1,0),0)</f>
        <v>0</v>
      </c>
      <c r="N280" s="286"/>
      <c r="O280" s="299">
        <f>'[10]Output tables 4'!$D$43</f>
        <v>1.6391754905742478E-3</v>
      </c>
      <c r="P280" s="299">
        <f>'[10]Output tables 4'!$D$42</f>
        <v>3.3598006238973687E-3</v>
      </c>
      <c r="Q280" s="351" t="str">
        <f>'[10]Output tables 4'!$D$49</f>
        <v>Good performance</v>
      </c>
      <c r="R280" s="299"/>
      <c r="S280" s="272">
        <f>IF(Q280="Good performance",1,IF(Q280="Bad performance",-1,IF(Q280="Unclear",1,"")))</f>
        <v>1</v>
      </c>
      <c r="U280" s="51">
        <f>IF(F280&lt;='Annex-LM'!$O$2,1,0)</f>
        <v>0</v>
      </c>
      <c r="V280" s="51">
        <f>IF(H280&lt;='Annex-LM'!$O$2,1,0)</f>
        <v>0</v>
      </c>
    </row>
    <row r="281" spans="1:22" ht="36">
      <c r="A281" s="58">
        <v>2</v>
      </c>
      <c r="B281" s="153" t="str">
        <f>'[10]Output tables 3'!E$4</f>
        <v>Mismatch by education (Variance of relative unemployment rate by educational attainment - ISCED decomposition)(-)</v>
      </c>
      <c r="C281" s="148" t="str">
        <f>'[10]Narrow list'!$A6</f>
        <v>perf</v>
      </c>
      <c r="D281" s="129" t="s">
        <v>179</v>
      </c>
      <c r="E281" s="162">
        <v>1</v>
      </c>
      <c r="F281" s="129" t="str">
        <f>'[10]Output tables 3'!$E$23</f>
        <v/>
      </c>
      <c r="G281" s="129" t="str">
        <f t="shared" ref="G281:G302" si="18">IF(H281="","",IF((H281/10*O281*S281+P281)*S281&gt;$J$2,"↑",IF((H281/10*O281*S281+P281)*S281&lt;-$J$2,"↓","=")))</f>
        <v/>
      </c>
      <c r="H281" s="131" t="str">
        <f>'[10]Output tables 4'!$E$23</f>
        <v/>
      </c>
      <c r="J281" s="51">
        <v>1</v>
      </c>
      <c r="L281" s="51">
        <f>IF($J281=1, IF(F281&lt;'Annex-LM'!$N$2,1,0),0)</f>
        <v>0</v>
      </c>
      <c r="M281" s="51">
        <f>IF($J281=1, IF(H281&lt;'Annex-LM'!$N$2,1,0),0)</f>
        <v>0</v>
      </c>
      <c r="N281" s="286"/>
      <c r="O281" s="368">
        <f>'[10]Output tables 4'!$E$43</f>
        <v>2.0995188188401227E-2</v>
      </c>
      <c r="P281" s="368">
        <f>'[10]Output tables 4'!$E$42</f>
        <v>1.2376506241031629E-2</v>
      </c>
      <c r="Q281" s="369" t="str">
        <f>'[10]Output tables 4'!$E$49</f>
        <v>Bad performance</v>
      </c>
      <c r="R281" s="368"/>
      <c r="S281" s="272">
        <f t="shared" ref="S281:S301" si="19">IF(Q281="Good performance",1,IF(Q281="Bad performance",-1,IF(Q281="Unclear",1,"")))</f>
        <v>-1</v>
      </c>
      <c r="U281" s="51">
        <f>IF(F281&lt;='Annex-LM'!$O$2,1,0)</f>
        <v>0</v>
      </c>
      <c r="V281" s="51">
        <f>IF(H281&lt;='Annex-LM'!$O$2,1,0)</f>
        <v>0</v>
      </c>
    </row>
    <row r="282" spans="1:22" ht="24">
      <c r="A282" s="58">
        <v>3</v>
      </c>
      <c r="B282" s="149" t="str">
        <f>'[10]Output tables 3'!F$4</f>
        <v>Dispersion of regional employment rates, male 15-64, NUTS2 (-)</v>
      </c>
      <c r="C282" s="105" t="str">
        <f>'[10]Narrow list'!$A7</f>
        <v>perf</v>
      </c>
      <c r="D282" s="134" t="s">
        <v>192</v>
      </c>
      <c r="E282" s="163"/>
      <c r="F282" s="134" t="str">
        <f>'[10]Output tables 3'!$F$23</f>
        <v/>
      </c>
      <c r="G282" s="134" t="str">
        <f t="shared" si="18"/>
        <v/>
      </c>
      <c r="H282" s="136" t="str">
        <f>'[10]Output tables 4'!$F$23</f>
        <v/>
      </c>
      <c r="J282" s="51"/>
      <c r="L282" s="51">
        <f>IF($J282=1, IF(F282&lt;'Annex-LM'!$N$2,1,0),0)</f>
        <v>0</v>
      </c>
      <c r="M282" s="51">
        <f>IF($J282=1, IF(H282&lt;'Annex-LM'!$N$2,1,0),0)</f>
        <v>0</v>
      </c>
      <c r="N282" s="295"/>
      <c r="O282" s="297">
        <f>'[10]Output tables 4'!$F$43</f>
        <v>0.13695188678473136</v>
      </c>
      <c r="P282" s="297">
        <f>'[10]Output tables 4'!$F$42</f>
        <v>-3.6494672048650222E-2</v>
      </c>
      <c r="Q282" s="298" t="str">
        <f>'[10]Output tables 4'!$F$49</f>
        <v>Bad performance</v>
      </c>
      <c r="R282" s="297"/>
      <c r="S282" s="272">
        <f t="shared" si="19"/>
        <v>-1</v>
      </c>
      <c r="U282" s="51">
        <f>IF(F282&lt;='Annex-LM'!$O$2,1,0)</f>
        <v>0</v>
      </c>
      <c r="V282" s="51">
        <f>IF(H282&lt;='Annex-LM'!$O$2,1,0)</f>
        <v>0</v>
      </c>
    </row>
    <row r="283" spans="1:22" ht="24">
      <c r="A283" s="58">
        <v>4</v>
      </c>
      <c r="B283" s="149" t="str">
        <f>'[10]Output tables 3'!G$4</f>
        <v>Dispersion of regional employment rates, female 15-64, NUTS2 (-)</v>
      </c>
      <c r="C283" s="105" t="str">
        <f>'[10]Narrow list'!$A8</f>
        <v>perf</v>
      </c>
      <c r="D283" s="134" t="s">
        <v>192</v>
      </c>
      <c r="E283" s="163"/>
      <c r="F283" s="134" t="str">
        <f>'[10]Output tables 3'!$G$23</f>
        <v/>
      </c>
      <c r="G283" s="134" t="str">
        <f t="shared" si="18"/>
        <v/>
      </c>
      <c r="H283" s="136" t="str">
        <f>'[10]Output tables 4'!$G$23</f>
        <v/>
      </c>
      <c r="J283" s="51"/>
      <c r="L283" s="51">
        <f>IF($J283=1, IF(F283&lt;'Annex-LM'!$N$2,1,0),0)</f>
        <v>0</v>
      </c>
      <c r="M283" s="51">
        <f>IF($J283=1, IF(H283&lt;'Annex-LM'!$N$2,1,0),0)</f>
        <v>0</v>
      </c>
      <c r="N283" s="52"/>
      <c r="O283" s="297">
        <f>'[10]Output tables 4'!$G$43</f>
        <v>0.1999678221544883</v>
      </c>
      <c r="P283" s="297">
        <f>'[10]Output tables 4'!$G$42</f>
        <v>-0.24312053036866199</v>
      </c>
      <c r="Q283" s="298" t="str">
        <f>'[10]Output tables 4'!$G$49</f>
        <v>Bad performance</v>
      </c>
      <c r="R283" s="297"/>
      <c r="S283" s="272">
        <f t="shared" si="19"/>
        <v>-1</v>
      </c>
      <c r="U283" s="51">
        <f>IF(F283&lt;='Annex-LM'!$O$2,1,0)</f>
        <v>0</v>
      </c>
      <c r="V283" s="51">
        <f>IF(H283&lt;='Annex-LM'!$O$2,1,0)</f>
        <v>0</v>
      </c>
    </row>
    <row r="284" spans="1:22" ht="36">
      <c r="A284" s="58">
        <v>5</v>
      </c>
      <c r="B284" s="149" t="str">
        <f>'[10]Output tables 3'!H$4</f>
        <v>Dispersion of regional (NUTS level 2) unemployment rates of age group 15-64 (%) (-)</v>
      </c>
      <c r="C284" s="105" t="str">
        <f>'[10]Narrow list'!$A9</f>
        <v>perf</v>
      </c>
      <c r="D284" s="134" t="s">
        <v>192</v>
      </c>
      <c r="E284" s="163"/>
      <c r="F284" s="134" t="str">
        <f>'[10]Output tables 3'!$H$23</f>
        <v/>
      </c>
      <c r="G284" s="134" t="str">
        <f t="shared" si="18"/>
        <v/>
      </c>
      <c r="H284" s="136" t="str">
        <f>'[10]Output tables 4'!$H$23</f>
        <v/>
      </c>
      <c r="J284" s="51"/>
      <c r="L284" s="51">
        <f>IF($J284=1, IF(F284&lt;'Annex-LM'!$N$2,1,0),0)</f>
        <v>0</v>
      </c>
      <c r="M284" s="51">
        <f>IF($J284=1, IF(H284&lt;'Annex-LM'!$N$2,1,0),0)</f>
        <v>0</v>
      </c>
      <c r="N284" s="55"/>
      <c r="O284" s="297">
        <f>'[10]Output tables 4'!$H$43</f>
        <v>1.3058619365118236</v>
      </c>
      <c r="P284" s="297">
        <f>'[10]Output tables 4'!$H$42</f>
        <v>-0.72893661785809805</v>
      </c>
      <c r="Q284" s="298" t="str">
        <f>'[10]Output tables 4'!$H$49</f>
        <v>Bad performance</v>
      </c>
      <c r="R284" s="297"/>
      <c r="S284" s="272">
        <f t="shared" si="19"/>
        <v>-1</v>
      </c>
      <c r="U284" s="51">
        <f>IF(F284&lt;='Annex-LM'!$O$2,1,0)</f>
        <v>0</v>
      </c>
      <c r="V284" s="51">
        <f>IF(H284&lt;='Annex-LM'!$O$2,1,0)</f>
        <v>0</v>
      </c>
    </row>
    <row r="285" spans="1:22" ht="36">
      <c r="A285" s="58">
        <v>6</v>
      </c>
      <c r="B285" s="153" t="str">
        <f>'[10]Output tables 3'!I$4</f>
        <v>Dispersion of regional (NUTS level 3) unemployment rates of age group 15-64 (%) (-)</v>
      </c>
      <c r="C285" s="148" t="str">
        <f>'[10]Narrow list'!$A10</f>
        <v>perf</v>
      </c>
      <c r="D285" s="129" t="s">
        <v>192</v>
      </c>
      <c r="E285" s="162">
        <v>1</v>
      </c>
      <c r="F285" s="129" t="str">
        <f>'[10]Output tables 3'!$I$23</f>
        <v/>
      </c>
      <c r="G285" s="129" t="str">
        <f t="shared" si="18"/>
        <v/>
      </c>
      <c r="H285" s="131" t="str">
        <f>'[10]Output tables 4'!$I$23</f>
        <v/>
      </c>
      <c r="J285" s="51">
        <v>1</v>
      </c>
      <c r="L285" s="51">
        <f>IF($J285=1, IF(F285&lt;'Annex-LM'!$N$2,1,0),0)</f>
        <v>0</v>
      </c>
      <c r="M285" s="51">
        <f>IF($J285=1, IF(H285&lt;'Annex-LM'!$N$2,1,0),0)</f>
        <v>0</v>
      </c>
      <c r="O285" s="299">
        <f>'[10]Output tables 4'!$I$43</f>
        <v>1.0803262650913878</v>
      </c>
      <c r="P285" s="299">
        <f>'[10]Output tables 4'!$I$42</f>
        <v>-0.6953005390803374</v>
      </c>
      <c r="Q285" s="351" t="str">
        <f>'[10]Output tables 4'!$I$49</f>
        <v>Bad performance</v>
      </c>
      <c r="R285" s="299"/>
      <c r="S285" s="272">
        <f t="shared" si="19"/>
        <v>-1</v>
      </c>
      <c r="U285" s="51">
        <f>IF(F285&lt;='Annex-LM'!$O$2,1,0)</f>
        <v>0</v>
      </c>
      <c r="V285" s="51">
        <f>IF(H285&lt;='Annex-LM'!$O$2,1,0)</f>
        <v>0</v>
      </c>
    </row>
    <row r="286" spans="1:22" ht="24">
      <c r="A286" s="58">
        <v>7</v>
      </c>
      <c r="B286" s="153" t="str">
        <f>'[10]Output tables 3'!J$4</f>
        <v>Vacancies per unemployed (EMCO 20M1)(-)</v>
      </c>
      <c r="C286" s="148" t="str">
        <f>'[10]Narrow list'!$A11</f>
        <v>perf</v>
      </c>
      <c r="D286" s="129" t="s">
        <v>193</v>
      </c>
      <c r="E286" s="162">
        <v>1</v>
      </c>
      <c r="F286" s="129" t="str">
        <f>'[10]Output tables 3'!$J$23</f>
        <v/>
      </c>
      <c r="G286" s="129" t="str">
        <f t="shared" si="18"/>
        <v/>
      </c>
      <c r="H286" s="131" t="str">
        <f>'[10]Output tables 4'!$J$23</f>
        <v/>
      </c>
      <c r="J286" s="51">
        <v>1</v>
      </c>
      <c r="L286" s="51">
        <f>IF($J286=1, IF(F286&lt;'Annex-LM'!$N$2,1,0),0)</f>
        <v>0</v>
      </c>
      <c r="M286" s="51">
        <f>IF($J286=1, IF(H286&lt;'Annex-LM'!$N$2,1,0),0)</f>
        <v>0</v>
      </c>
      <c r="O286" s="299">
        <f>'[10]Output tables 4'!$J$43</f>
        <v>24.465654937457064</v>
      </c>
      <c r="P286" s="299">
        <f>'[10]Output tables 4'!$J$42</f>
        <v>11.519576871983348</v>
      </c>
      <c r="Q286" s="351" t="str">
        <f>'[10]Output tables 4'!$J$49</f>
        <v>Bad performance</v>
      </c>
      <c r="R286" s="299"/>
      <c r="S286" s="272">
        <f t="shared" si="19"/>
        <v>-1</v>
      </c>
      <c r="U286" s="51">
        <f>IF(F286&lt;='Annex-LM'!$O$2,1,0)</f>
        <v>0</v>
      </c>
      <c r="V286" s="51">
        <f>IF(H286&lt;='Annex-LM'!$O$2,1,0)</f>
        <v>0</v>
      </c>
    </row>
    <row r="287" spans="1:22" ht="48">
      <c r="A287" s="58">
        <v>8</v>
      </c>
      <c r="B287" s="149" t="str">
        <f>'[10]Output tables 3'!K$4</f>
        <v>Change in sectoral composition of unemployment (shift share) between 2008 and 2000 - Men (Eurostat, 3 sectors: services, industry and agriculture)</v>
      </c>
      <c r="C287" s="105" t="str">
        <f>'[10]Narrow list'!$A12</f>
        <v>perf</v>
      </c>
      <c r="D287" s="134">
        <v>2008</v>
      </c>
      <c r="E287" s="163"/>
      <c r="F287" s="134" t="str">
        <f>'[10]Output tables 3'!$K$23</f>
        <v/>
      </c>
      <c r="G287" s="134" t="str">
        <f t="shared" si="18"/>
        <v/>
      </c>
      <c r="H287" s="136" t="str">
        <f>'[10]Output tables 4'!$K$23</f>
        <v/>
      </c>
      <c r="J287" s="51"/>
      <c r="L287" s="51">
        <f>IF($J287=1, IF(F287&lt;'Annex-LM'!$N$2,1,0),0)</f>
        <v>0</v>
      </c>
      <c r="M287" s="51">
        <f>IF($J287=1, IF(H287&lt;'Annex-LM'!$N$2,1,0),0)</f>
        <v>0</v>
      </c>
      <c r="O287" s="297" t="str">
        <f>'[10]Output tables 4'!$K$43</f>
        <v/>
      </c>
      <c r="P287" s="297" t="str">
        <f>'[10]Output tables 4'!$K$42</f>
        <v>n.a.</v>
      </c>
      <c r="Q287" s="298" t="str">
        <f>'[10]Output tables 4'!$K$49</f>
        <v>Unclear</v>
      </c>
      <c r="R287" s="297"/>
      <c r="S287" s="272">
        <f t="shared" si="19"/>
        <v>1</v>
      </c>
      <c r="U287" s="51">
        <f>IF(F287&lt;='Annex-LM'!$O$2,1,0)</f>
        <v>0</v>
      </c>
      <c r="V287" s="51">
        <f>IF(H287&lt;='Annex-LM'!$O$2,1,0)</f>
        <v>0</v>
      </c>
    </row>
    <row r="288" spans="1:22" ht="48">
      <c r="A288" s="58">
        <v>9</v>
      </c>
      <c r="B288" s="149" t="str">
        <f>'[10]Output tables 3'!L$4</f>
        <v>Change in sectoral composition of unemployment (shift share) between 2008 and 2000 - Women (Eurostat, 3 sectors services: industry and agriculture)</v>
      </c>
      <c r="C288" s="105" t="str">
        <f>'[10]Narrow list'!$A13</f>
        <v>perf</v>
      </c>
      <c r="D288" s="134">
        <v>2008</v>
      </c>
      <c r="E288" s="163"/>
      <c r="F288" s="134" t="str">
        <f>'[10]Output tables 3'!$L$23</f>
        <v/>
      </c>
      <c r="G288" s="134" t="str">
        <f t="shared" si="18"/>
        <v/>
      </c>
      <c r="H288" s="136" t="str">
        <f>'[10]Output tables 4'!$L$23</f>
        <v/>
      </c>
      <c r="J288" s="51"/>
      <c r="L288" s="51">
        <f>IF($J288=1, IF(F288&lt;'Annex-LM'!$N$2,1,0),0)</f>
        <v>0</v>
      </c>
      <c r="M288" s="51">
        <f>IF($J288=1, IF(H288&lt;'Annex-LM'!$N$2,1,0),0)</f>
        <v>0</v>
      </c>
      <c r="O288" s="297" t="str">
        <f>'[10]Output tables 4'!$L$43</f>
        <v/>
      </c>
      <c r="P288" s="297" t="str">
        <f>'[10]Output tables 4'!$L$42</f>
        <v>n.a.</v>
      </c>
      <c r="Q288" s="298" t="str">
        <f>'[10]Output tables 4'!$L$49</f>
        <v>Unclear</v>
      </c>
      <c r="R288" s="297"/>
      <c r="S288" s="272">
        <f t="shared" si="19"/>
        <v>1</v>
      </c>
      <c r="U288" s="51">
        <f>IF(F288&lt;='Annex-LM'!$O$2,1,0)</f>
        <v>0</v>
      </c>
      <c r="V288" s="51">
        <f>IF(H288&lt;='Annex-LM'!$O$2,1,0)</f>
        <v>0</v>
      </c>
    </row>
    <row r="289" spans="1:22" ht="12.75" hidden="1" customHeight="1" outlineLevel="1">
      <c r="A289" s="58">
        <v>10</v>
      </c>
      <c r="B289" s="96" t="str">
        <f>'[10]Output tables 3'!M$4</f>
        <v>Indicator</v>
      </c>
      <c r="C289" s="105" t="str">
        <f>'[10]Narrow list'!$A14</f>
        <v>perf</v>
      </c>
      <c r="D289" s="134"/>
      <c r="E289" s="163"/>
      <c r="F289" s="134" t="str">
        <f>'[10]Output tables 3'!$M$23</f>
        <v/>
      </c>
      <c r="G289" s="134" t="str">
        <f t="shared" si="18"/>
        <v/>
      </c>
      <c r="H289" s="136" t="str">
        <f>'[10]Output tables 4'!$M$23</f>
        <v/>
      </c>
      <c r="J289" s="51"/>
      <c r="L289" s="51">
        <f>IF($J289=1, IF(F289&lt;'Annex-LM'!$N$2,1,0),0)</f>
        <v>0</v>
      </c>
      <c r="M289" s="51">
        <f>IF($J289=1, IF(H289&lt;'Annex-LM'!$N$2,1,0),0)</f>
        <v>0</v>
      </c>
      <c r="O289" s="297" t="str">
        <f>'[10]Output tables 4'!$M$43</f>
        <v/>
      </c>
      <c r="P289" s="297" t="str">
        <f>'[10]Output tables 4'!$M$42</f>
        <v>n.a.</v>
      </c>
      <c r="Q289" s="298" t="str">
        <f>'[10]Output tables 4'!$M$49</f>
        <v>Bad performance</v>
      </c>
      <c r="R289" s="297"/>
      <c r="S289" s="272">
        <f t="shared" si="19"/>
        <v>-1</v>
      </c>
      <c r="U289" s="51">
        <f>IF(F289&lt;='Annex-LM'!$O$2,1,0)</f>
        <v>0</v>
      </c>
      <c r="V289" s="51">
        <f>IF(H289&lt;='Annex-LM'!$O$2,1,0)</f>
        <v>0</v>
      </c>
    </row>
    <row r="290" spans="1:22" ht="12.75" hidden="1" customHeight="1" outlineLevel="1">
      <c r="A290" s="58">
        <v>11</v>
      </c>
      <c r="B290" s="96" t="str">
        <f>'[10]Output tables 3'!N$4</f>
        <v>Indicator</v>
      </c>
      <c r="C290" s="105" t="str">
        <f>'[10]Narrow list'!$A15</f>
        <v>perf</v>
      </c>
      <c r="D290" s="134"/>
      <c r="E290" s="163"/>
      <c r="F290" s="134" t="str">
        <f>'[10]Output tables 3'!$N$23</f>
        <v/>
      </c>
      <c r="G290" s="134" t="str">
        <f t="shared" si="18"/>
        <v/>
      </c>
      <c r="H290" s="136" t="str">
        <f>'[10]Output tables 4'!$N$23</f>
        <v/>
      </c>
      <c r="J290" s="51"/>
      <c r="L290" s="51">
        <f>IF($J290=1, IF(F290&lt;'Annex-LM'!$N$2,1,0),0)</f>
        <v>0</v>
      </c>
      <c r="M290" s="51">
        <f>IF($J290=1, IF(H290&lt;'Annex-LM'!$N$2,1,0),0)</f>
        <v>0</v>
      </c>
      <c r="O290" s="297" t="str">
        <f>'[10]Output tables 4'!$N$43</f>
        <v/>
      </c>
      <c r="P290" s="297" t="str">
        <f>'[10]Output tables 4'!$N$42</f>
        <v>n.a.</v>
      </c>
      <c r="Q290" s="298" t="str">
        <f>'[10]Output tables 4'!$N$49</f>
        <v>Bad performance</v>
      </c>
      <c r="R290" s="297"/>
      <c r="S290" s="272">
        <f t="shared" si="19"/>
        <v>-1</v>
      </c>
      <c r="U290" s="51">
        <f>IF(F290&lt;='Annex-LM'!$O$2,1,0)</f>
        <v>0</v>
      </c>
      <c r="V290" s="51">
        <f>IF(H290&lt;='Annex-LM'!$O$2,1,0)</f>
        <v>0</v>
      </c>
    </row>
    <row r="291" spans="1:22" ht="12.75" hidden="1" customHeight="1" outlineLevel="1">
      <c r="A291" s="58">
        <v>12</v>
      </c>
      <c r="B291" s="96" t="str">
        <f>'[10]Output tables 3'!O$4</f>
        <v>Indicator</v>
      </c>
      <c r="C291" s="105" t="str">
        <f>'[10]Narrow list'!$A16</f>
        <v>pol</v>
      </c>
      <c r="D291" s="134"/>
      <c r="E291" s="163"/>
      <c r="F291" s="134" t="str">
        <f>'[10]Output tables 3'!$O$23</f>
        <v/>
      </c>
      <c r="G291" s="134" t="str">
        <f t="shared" si="18"/>
        <v/>
      </c>
      <c r="H291" s="136" t="str">
        <f>'[10]Output tables 4'!$O$23</f>
        <v/>
      </c>
      <c r="J291" s="51"/>
      <c r="L291" s="51">
        <f>IF($J291=1, IF(F291&lt;'Annex-LM'!$N$2,1,0),0)</f>
        <v>0</v>
      </c>
      <c r="M291" s="51">
        <f>IF($J291=1, IF(H291&lt;'Annex-LM'!$N$2,1,0),0)</f>
        <v>0</v>
      </c>
      <c r="O291" s="297" t="str">
        <f>'[10]Output tables 4'!$O$43</f>
        <v/>
      </c>
      <c r="P291" s="297" t="str">
        <f>'[10]Output tables 4'!$O$42</f>
        <v>n.a.</v>
      </c>
      <c r="Q291" s="298" t="str">
        <f>'[10]Output tables 4'!$O$49</f>
        <v>Good performance</v>
      </c>
      <c r="R291" s="297"/>
      <c r="S291" s="272">
        <f t="shared" si="19"/>
        <v>1</v>
      </c>
      <c r="U291" s="51">
        <f>IF(F291&lt;='Annex-LM'!$O$2,1,0)</f>
        <v>0</v>
      </c>
      <c r="V291" s="51">
        <f>IF(H291&lt;='Annex-LM'!$O$2,1,0)</f>
        <v>0</v>
      </c>
    </row>
    <row r="292" spans="1:22" ht="12.75" hidden="1" customHeight="1" outlineLevel="1">
      <c r="A292" s="58">
        <v>13</v>
      </c>
      <c r="B292" s="96" t="str">
        <f>'[10]Output tables 3'!P$4</f>
        <v>Indicator</v>
      </c>
      <c r="C292" s="105" t="str">
        <f>'[10]Narrow list'!$A17</f>
        <v>pol</v>
      </c>
      <c r="D292" s="134"/>
      <c r="E292" s="163"/>
      <c r="F292" s="134" t="str">
        <f>'[10]Output tables 3'!$P$23</f>
        <v/>
      </c>
      <c r="G292" s="134" t="str">
        <f t="shared" si="18"/>
        <v/>
      </c>
      <c r="H292" s="136" t="str">
        <f>'[10]Output tables 4'!$P$23</f>
        <v/>
      </c>
      <c r="J292" s="51"/>
      <c r="L292" s="51">
        <f>IF($J292=1, IF(F292&lt;'Annex-LM'!$N$2,1,0),0)</f>
        <v>0</v>
      </c>
      <c r="M292" s="51">
        <f>IF($J292=1, IF(H292&lt;'Annex-LM'!$N$2,1,0),0)</f>
        <v>0</v>
      </c>
      <c r="O292" s="297" t="str">
        <f>'[10]Output tables 4'!$P$43</f>
        <v/>
      </c>
      <c r="P292" s="297" t="str">
        <f>'[10]Output tables 4'!$P$42</f>
        <v>n.a.</v>
      </c>
      <c r="Q292" s="298" t="str">
        <f>'[10]Output tables 4'!$P$49</f>
        <v>Good performance</v>
      </c>
      <c r="R292" s="297"/>
      <c r="S292" s="272">
        <f t="shared" si="19"/>
        <v>1</v>
      </c>
      <c r="U292" s="51">
        <f>IF(F292&lt;='Annex-LM'!$O$2,1,0)</f>
        <v>0</v>
      </c>
      <c r="V292" s="51">
        <f>IF(H292&lt;='Annex-LM'!$O$2,1,0)</f>
        <v>0</v>
      </c>
    </row>
    <row r="293" spans="1:22" ht="12.75" hidden="1" customHeight="1" outlineLevel="1">
      <c r="A293" s="58">
        <v>14</v>
      </c>
      <c r="B293" s="96" t="str">
        <f>'[10]Output tables 3'!Q$4</f>
        <v>Indicator</v>
      </c>
      <c r="C293" s="105" t="str">
        <f>'[10]Narrow list'!$A18</f>
        <v>pol</v>
      </c>
      <c r="D293" s="134"/>
      <c r="E293" s="163"/>
      <c r="F293" s="134" t="str">
        <f>'[10]Output tables 3'!$Q$23</f>
        <v/>
      </c>
      <c r="G293" s="134" t="str">
        <f t="shared" si="18"/>
        <v/>
      </c>
      <c r="H293" s="136" t="str">
        <f>'[10]Output tables 4'!$Q$23</f>
        <v/>
      </c>
      <c r="J293" s="51"/>
      <c r="L293" s="51">
        <f>IF($J293=1, IF(F293&lt;'Annex-LM'!$N$2,1,0),0)</f>
        <v>0</v>
      </c>
      <c r="M293" s="51">
        <f>IF($J293=1, IF(H293&lt;'Annex-LM'!$N$2,1,0),0)</f>
        <v>0</v>
      </c>
      <c r="O293" s="297" t="str">
        <f>'[10]Output tables 4'!$Q$43</f>
        <v/>
      </c>
      <c r="P293" s="297" t="str">
        <f>'[10]Output tables 4'!$Q$42</f>
        <v>n.a.</v>
      </c>
      <c r="Q293" s="298" t="str">
        <f>'[10]Output tables 4'!$Q$49</f>
        <v>Good performance</v>
      </c>
      <c r="R293" s="297"/>
      <c r="S293" s="272">
        <f t="shared" si="19"/>
        <v>1</v>
      </c>
      <c r="U293" s="51">
        <f>IF(F293&lt;='Annex-LM'!$O$2,1,0)</f>
        <v>0</v>
      </c>
      <c r="V293" s="51">
        <f>IF(H293&lt;='Annex-LM'!$O$2,1,0)</f>
        <v>0</v>
      </c>
    </row>
    <row r="294" spans="1:22" ht="12.75" hidden="1" customHeight="1" outlineLevel="1">
      <c r="A294" s="58">
        <v>15</v>
      </c>
      <c r="B294" s="96" t="str">
        <f>'[10]Output tables 3'!R$4</f>
        <v>Indicator</v>
      </c>
      <c r="C294" s="105" t="str">
        <f>'[10]Narrow list'!$A19</f>
        <v>pol</v>
      </c>
      <c r="D294" s="134"/>
      <c r="E294" s="163"/>
      <c r="F294" s="134" t="str">
        <f>'[10]Output tables 3'!$R$23</f>
        <v/>
      </c>
      <c r="G294" s="134" t="str">
        <f t="shared" si="18"/>
        <v/>
      </c>
      <c r="H294" s="136" t="str">
        <f>'[10]Output tables 4'!$R$23</f>
        <v/>
      </c>
      <c r="J294" s="51"/>
      <c r="L294" s="51">
        <f>IF($J294=1, IF(F294&lt;'Annex-LM'!$N$2,1,0),0)</f>
        <v>0</v>
      </c>
      <c r="M294" s="51">
        <f>IF($J294=1, IF(H294&lt;'Annex-LM'!$N$2,1,0),0)</f>
        <v>0</v>
      </c>
      <c r="O294" s="297" t="str">
        <f>'[10]Output tables 4'!$R$43</f>
        <v/>
      </c>
      <c r="P294" s="297" t="str">
        <f>'[10]Output tables 4'!$R$42</f>
        <v>n.a.</v>
      </c>
      <c r="Q294" s="298" t="str">
        <f>'[10]Output tables 4'!$R$49</f>
        <v>Good performance</v>
      </c>
      <c r="R294" s="297"/>
      <c r="S294" s="272">
        <f t="shared" si="19"/>
        <v>1</v>
      </c>
      <c r="U294" s="51">
        <f>IF(F294&lt;='Annex-LM'!$O$2,1,0)</f>
        <v>0</v>
      </c>
      <c r="V294" s="51">
        <f>IF(H294&lt;='Annex-LM'!$O$2,1,0)</f>
        <v>0</v>
      </c>
    </row>
    <row r="295" spans="1:22" ht="12.75" hidden="1" customHeight="1" outlineLevel="1">
      <c r="A295" s="58">
        <v>16</v>
      </c>
      <c r="B295" s="96" t="str">
        <f>'[10]Output tables 3'!S$4</f>
        <v>Indicator</v>
      </c>
      <c r="C295" s="105" t="str">
        <f>'[10]Narrow list'!$A20</f>
        <v>pol</v>
      </c>
      <c r="D295" s="134"/>
      <c r="E295" s="163"/>
      <c r="F295" s="134" t="str">
        <f>'[10]Output tables 3'!$S$23</f>
        <v/>
      </c>
      <c r="G295" s="134" t="str">
        <f t="shared" si="18"/>
        <v/>
      </c>
      <c r="H295" s="136" t="str">
        <f>'[10]Output tables 4'!$S$23</f>
        <v/>
      </c>
      <c r="J295" s="51"/>
      <c r="L295" s="51">
        <f>IF($J295=1, IF(F295&lt;'Annex-LM'!$N$2,1,0),0)</f>
        <v>0</v>
      </c>
      <c r="M295" s="51">
        <f>IF($J295=1, IF(H295&lt;'Annex-LM'!$N$2,1,0),0)</f>
        <v>0</v>
      </c>
      <c r="O295" s="297" t="str">
        <f>'[10]Output tables 4'!$S$43</f>
        <v/>
      </c>
      <c r="P295" s="297" t="str">
        <f>'[10]Output tables 4'!$S$42</f>
        <v>n.a.</v>
      </c>
      <c r="Q295" s="298" t="str">
        <f>'[10]Output tables 4'!$S$49</f>
        <v>Good performance</v>
      </c>
      <c r="R295" s="297"/>
      <c r="S295" s="272">
        <f t="shared" si="19"/>
        <v>1</v>
      </c>
      <c r="U295" s="51">
        <f>IF(F295&lt;='Annex-LM'!$O$2,1,0)</f>
        <v>0</v>
      </c>
      <c r="V295" s="51">
        <f>IF(H295&lt;='Annex-LM'!$O$2,1,0)</f>
        <v>0</v>
      </c>
    </row>
    <row r="296" spans="1:22" ht="12.75" hidden="1" customHeight="1" outlineLevel="1">
      <c r="A296" s="58">
        <v>17</v>
      </c>
      <c r="B296" s="96" t="str">
        <f>'[10]Output tables 3'!T$4</f>
        <v>Indicator</v>
      </c>
      <c r="C296" s="105" t="str">
        <f>'[10]Narrow list'!$A21</f>
        <v>pol</v>
      </c>
      <c r="D296" s="134"/>
      <c r="E296" s="163"/>
      <c r="F296" s="134" t="str">
        <f>'[10]Output tables 3'!$T$23</f>
        <v/>
      </c>
      <c r="G296" s="134" t="str">
        <f t="shared" si="18"/>
        <v/>
      </c>
      <c r="H296" s="136" t="str">
        <f>'[10]Output tables 4'!$T$23</f>
        <v/>
      </c>
      <c r="J296" s="51"/>
      <c r="L296" s="51">
        <f>IF($J296=1, IF(F296&lt;'Annex-LM'!$N$2,1,0),0)</f>
        <v>0</v>
      </c>
      <c r="M296" s="51">
        <f>IF($J296=1, IF(H296&lt;'Annex-LM'!$N$2,1,0),0)</f>
        <v>0</v>
      </c>
      <c r="O296" s="297" t="str">
        <f>'[10]Output tables 4'!$T$43</f>
        <v/>
      </c>
      <c r="P296" s="297" t="str">
        <f>'[10]Output tables 4'!$T$42</f>
        <v>n.a.</v>
      </c>
      <c r="Q296" s="298" t="str">
        <f>'[10]Output tables 4'!$T$49</f>
        <v>Good performance</v>
      </c>
      <c r="R296" s="297"/>
      <c r="S296" s="272">
        <f t="shared" si="19"/>
        <v>1</v>
      </c>
      <c r="U296" s="51">
        <f>IF(F296&lt;='Annex-LM'!$O$2,1,0)</f>
        <v>0</v>
      </c>
      <c r="V296" s="51">
        <f>IF(H296&lt;='Annex-LM'!$O$2,1,0)</f>
        <v>0</v>
      </c>
    </row>
    <row r="297" spans="1:22" ht="12.75" hidden="1" customHeight="1" outlineLevel="1">
      <c r="A297" s="58">
        <v>18</v>
      </c>
      <c r="B297" s="96" t="str">
        <f>'[10]Output tables 3'!U$4</f>
        <v>Indicator</v>
      </c>
      <c r="C297" s="105" t="str">
        <f>'[10]Narrow list'!$A22</f>
        <v>pol</v>
      </c>
      <c r="D297" s="134"/>
      <c r="E297" s="163"/>
      <c r="F297" s="134" t="str">
        <f>'[10]Output tables 3'!$U$23</f>
        <v/>
      </c>
      <c r="G297" s="134" t="str">
        <f t="shared" si="18"/>
        <v/>
      </c>
      <c r="H297" s="136" t="str">
        <f>'[10]Output tables 4'!$U$23</f>
        <v/>
      </c>
      <c r="J297" s="51"/>
      <c r="L297" s="51">
        <f>IF($J297=1, IF(F297&lt;'Annex-LM'!$N$2,1,0),0)</f>
        <v>0</v>
      </c>
      <c r="M297" s="51">
        <f>IF($J297=1, IF(H297&lt;'Annex-LM'!$N$2,1,0),0)</f>
        <v>0</v>
      </c>
      <c r="O297" s="297" t="str">
        <f>'[10]Output tables 4'!$U$43</f>
        <v/>
      </c>
      <c r="P297" s="297" t="str">
        <f>'[10]Output tables 4'!$U$42</f>
        <v>n.a.</v>
      </c>
      <c r="Q297" s="298" t="str">
        <f>'[10]Output tables 4'!$U$49</f>
        <v>Good performance</v>
      </c>
      <c r="R297" s="297"/>
      <c r="S297" s="272">
        <f t="shared" si="19"/>
        <v>1</v>
      </c>
      <c r="U297" s="51">
        <f>IF(F297&lt;='Annex-LM'!$O$2,1,0)</f>
        <v>0</v>
      </c>
      <c r="V297" s="51">
        <f>IF(H297&lt;='Annex-LM'!$O$2,1,0)</f>
        <v>0</v>
      </c>
    </row>
    <row r="298" spans="1:22" ht="12.75" hidden="1" customHeight="1" outlineLevel="1">
      <c r="A298" s="58">
        <v>19</v>
      </c>
      <c r="B298" s="96" t="str">
        <f>'[10]Output tables 3'!V$4</f>
        <v>Indicator</v>
      </c>
      <c r="C298" s="105" t="str">
        <f>'[10]Narrow list'!$A23</f>
        <v>perf</v>
      </c>
      <c r="D298" s="134"/>
      <c r="E298" s="163"/>
      <c r="F298" s="134" t="str">
        <f>'[10]Output tables 3'!$V$23</f>
        <v/>
      </c>
      <c r="G298" s="134" t="str">
        <f t="shared" si="18"/>
        <v/>
      </c>
      <c r="H298" s="136" t="str">
        <f>'[10]Output tables 4'!$V$23</f>
        <v/>
      </c>
      <c r="J298" s="51"/>
      <c r="L298" s="51">
        <f>IF($J298=1, IF(F298&lt;'Annex-LM'!$N$2,1,0),0)</f>
        <v>0</v>
      </c>
      <c r="M298" s="51">
        <f>IF($J298=1, IF(H298&lt;'Annex-LM'!$N$2,1,0),0)</f>
        <v>0</v>
      </c>
      <c r="O298" s="297" t="str">
        <f>'[10]Output tables 4'!$V$43</f>
        <v/>
      </c>
      <c r="P298" s="297" t="str">
        <f>'[10]Output tables 4'!$V$42</f>
        <v>n.a.</v>
      </c>
      <c r="Q298" s="298" t="str">
        <f>'[10]Output tables 4'!$V$49</f>
        <v>Good performance</v>
      </c>
      <c r="R298" s="297"/>
      <c r="S298" s="272">
        <f t="shared" si="19"/>
        <v>1</v>
      </c>
      <c r="U298" s="51">
        <f>IF(F298&lt;='Annex-LM'!$O$2,1,0)</f>
        <v>0</v>
      </c>
      <c r="V298" s="51">
        <f>IF(H298&lt;='Annex-LM'!$O$2,1,0)</f>
        <v>0</v>
      </c>
    </row>
    <row r="299" spans="1:22" ht="12.75" hidden="1" customHeight="1" outlineLevel="1">
      <c r="A299" s="58">
        <v>20</v>
      </c>
      <c r="B299" s="96" t="str">
        <f>'[10]Output tables 3'!W$4</f>
        <v>Indicator</v>
      </c>
      <c r="C299" s="105" t="str">
        <f>'[10]Narrow list'!$A24</f>
        <v>perf</v>
      </c>
      <c r="D299" s="134"/>
      <c r="E299" s="163"/>
      <c r="F299" s="134" t="str">
        <f>'[10]Output tables 3'!$W$23</f>
        <v/>
      </c>
      <c r="G299" s="134" t="str">
        <f t="shared" si="18"/>
        <v/>
      </c>
      <c r="H299" s="136" t="str">
        <f>'[10]Output tables 4'!$W$23</f>
        <v/>
      </c>
      <c r="J299" s="51"/>
      <c r="L299" s="51">
        <f>IF($J299=1, IF(F299&lt;'Annex-LM'!$N$2,1,0),0)</f>
        <v>0</v>
      </c>
      <c r="M299" s="51">
        <f>IF($J299=1, IF(H299&lt;'Annex-LM'!$N$2,1,0),0)</f>
        <v>0</v>
      </c>
      <c r="O299" s="297" t="str">
        <f>'[10]Output tables 4'!$W$43</f>
        <v/>
      </c>
      <c r="P299" s="297" t="str">
        <f>'[10]Output tables 4'!$W$42</f>
        <v>n.a.</v>
      </c>
      <c r="Q299" s="298" t="str">
        <f>'[10]Output tables 4'!$W$49</f>
        <v>Good performance</v>
      </c>
      <c r="R299" s="297"/>
      <c r="S299" s="272">
        <f t="shared" si="19"/>
        <v>1</v>
      </c>
      <c r="U299" s="51">
        <f>IF(F299&lt;='Annex-LM'!$O$2,1,0)</f>
        <v>0</v>
      </c>
      <c r="V299" s="51">
        <f>IF(H299&lt;='Annex-LM'!$O$2,1,0)</f>
        <v>0</v>
      </c>
    </row>
    <row r="300" spans="1:22" ht="12.75" hidden="1" customHeight="1" outlineLevel="1">
      <c r="A300" s="58">
        <v>21</v>
      </c>
      <c r="B300" s="96" t="str">
        <f>'[10]Output tables 3'!X$4</f>
        <v>Indicator</v>
      </c>
      <c r="C300" s="105" t="str">
        <f>'[10]Narrow list'!$A25</f>
        <v>perf</v>
      </c>
      <c r="D300" s="134"/>
      <c r="E300" s="163"/>
      <c r="F300" s="134" t="str">
        <f>'[10]Output tables 3'!$X$23</f>
        <v/>
      </c>
      <c r="G300" s="134" t="str">
        <f t="shared" si="18"/>
        <v/>
      </c>
      <c r="H300" s="136" t="str">
        <f>'[10]Output tables 4'!$X$23</f>
        <v/>
      </c>
      <c r="J300" s="51"/>
      <c r="L300" s="51">
        <f>IF($J300=1, IF(F300&lt;'Annex-LM'!$N$2,1,0),0)</f>
        <v>0</v>
      </c>
      <c r="M300" s="51">
        <f>IF($J300=1, IF(H300&lt;'Annex-LM'!$N$2,1,0),0)</f>
        <v>0</v>
      </c>
      <c r="O300" s="297" t="str">
        <f>'[10]Output tables 4'!$X$43</f>
        <v/>
      </c>
      <c r="P300" s="297" t="str">
        <f>'[10]Output tables 4'!$X$42</f>
        <v>n.a.</v>
      </c>
      <c r="Q300" s="298" t="str">
        <f>'[10]Output tables 4'!$X$49</f>
        <v>Good performance</v>
      </c>
      <c r="R300" s="297"/>
      <c r="S300" s="272">
        <f t="shared" si="19"/>
        <v>1</v>
      </c>
      <c r="U300" s="51">
        <f>IF(F300&lt;='Annex-LM'!$O$2,1,0)</f>
        <v>0</v>
      </c>
      <c r="V300" s="51">
        <f>IF(H300&lt;='Annex-LM'!$O$2,1,0)</f>
        <v>0</v>
      </c>
    </row>
    <row r="301" spans="1:22" ht="12.75" hidden="1" customHeight="1" outlineLevel="1" thickBot="1">
      <c r="A301" s="58">
        <v>22</v>
      </c>
      <c r="B301" s="96" t="str">
        <f>'[10]Output tables 3'!Y$4</f>
        <v>Indicator</v>
      </c>
      <c r="C301" s="110" t="str">
        <f>'[10]Narrow list'!$A26</f>
        <v>pol</v>
      </c>
      <c r="D301" s="158"/>
      <c r="E301" s="164"/>
      <c r="F301" s="158" t="str">
        <f>'[10]Output tables 3'!$Y$23</f>
        <v/>
      </c>
      <c r="G301" s="158" t="str">
        <f t="shared" si="18"/>
        <v/>
      </c>
      <c r="H301" s="160" t="str">
        <f>'[10]Output tables 4'!$Y$23</f>
        <v/>
      </c>
      <c r="J301" s="51"/>
      <c r="L301" s="51">
        <f>IF($J301=1, IF(F301&lt;'Annex-LM'!$N$2,1,0),0)</f>
        <v>0</v>
      </c>
      <c r="M301" s="51">
        <f>IF($J301=1, IF(H301&lt;'Annex-LM'!$N$2,1,0),0)</f>
        <v>0</v>
      </c>
      <c r="O301" s="297" t="str">
        <f>'[10]Output tables 4'!$Y$43</f>
        <v/>
      </c>
      <c r="P301" s="297" t="str">
        <f>'[10]Output tables 4'!$Y$42</f>
        <v>n.a.</v>
      </c>
      <c r="Q301" s="298" t="str">
        <f>'[10]Output tables 4'!$Y$49</f>
        <v>Good performance</v>
      </c>
      <c r="R301" s="297"/>
      <c r="S301" s="272">
        <f t="shared" si="19"/>
        <v>1</v>
      </c>
      <c r="U301" s="51">
        <f>IF(F301&lt;='Annex-LM'!$O$2,1,0)</f>
        <v>0</v>
      </c>
      <c r="V301" s="51">
        <f>IF(H301&lt;='Annex-LM'!$O$2,1,0)</f>
        <v>0</v>
      </c>
    </row>
    <row r="302" spans="1:22" ht="12.75" customHeight="1" collapsed="1" thickBot="1">
      <c r="A302" s="58"/>
      <c r="B302" s="96"/>
      <c r="C302" s="106"/>
      <c r="D302" s="134"/>
      <c r="E302" s="135"/>
      <c r="F302" s="134"/>
      <c r="G302" s="134" t="str">
        <f t="shared" si="18"/>
        <v/>
      </c>
      <c r="H302" s="136"/>
      <c r="J302" s="51"/>
      <c r="L302" s="51"/>
      <c r="M302" s="51"/>
      <c r="O302" s="297"/>
      <c r="P302" s="297"/>
      <c r="Q302" s="298"/>
      <c r="R302" s="297"/>
      <c r="S302" s="272" t="str">
        <f>IF(Q302="Good performance",1,IF(Q302="Bad performance",-1,IF(Q302="Unclear",1,"")))</f>
        <v/>
      </c>
      <c r="U302" s="51">
        <f>IF(F302&lt;='Annex-LM'!$O$2,1,0)</f>
        <v>0</v>
      </c>
      <c r="V302" s="51">
        <f>IF(H302&lt;='Annex-LM'!$O$2,1,0)</f>
        <v>0</v>
      </c>
    </row>
    <row r="303" spans="1:22" s="28" customFormat="1" ht="30.75" thickBot="1">
      <c r="B303" s="230" t="s">
        <v>76</v>
      </c>
      <c r="C303" s="231"/>
      <c r="D303" s="231"/>
      <c r="E303" s="232"/>
      <c r="F303" s="233" t="str">
        <f>'[10]Output tables 3'!Z$23</f>
        <v/>
      </c>
      <c r="G303" s="233"/>
      <c r="H303" s="234" t="str">
        <f>'[10]Output tables 4'!Z$23</f>
        <v/>
      </c>
      <c r="J303" s="53">
        <f>SUM(J280:J301)</f>
        <v>4</v>
      </c>
      <c r="K303" s="51"/>
      <c r="L303" s="287">
        <f>SUM(L280:L301)</f>
        <v>0</v>
      </c>
      <c r="M303" s="288">
        <f>SUM(M280:M301)</f>
        <v>0</v>
      </c>
      <c r="N303" s="54"/>
      <c r="O303" s="354"/>
      <c r="P303" s="354"/>
      <c r="Q303" s="355"/>
      <c r="R303" s="354"/>
      <c r="S303" s="272" t="str">
        <f>IF(Q303="Good performance",1,IF(Q303="Bad performance",-1,IF(Q303="Unclear",1,"")))</f>
        <v/>
      </c>
      <c r="U303" s="287">
        <f>SUM(U280:U301)</f>
        <v>0</v>
      </c>
      <c r="V303" s="288">
        <f>SUM(V280:V301)</f>
        <v>0</v>
      </c>
    </row>
    <row r="304" spans="1:22" s="28" customFormat="1" ht="12.75" customHeight="1">
      <c r="B304" s="206"/>
      <c r="C304" s="506"/>
      <c r="D304" s="506"/>
      <c r="E304" s="506"/>
      <c r="F304" s="506"/>
      <c r="G304" s="506"/>
      <c r="H304" s="506"/>
      <c r="K304" s="51"/>
      <c r="L304" s="51"/>
      <c r="M304" s="289"/>
      <c r="N304" s="54"/>
      <c r="O304" s="296"/>
      <c r="P304" s="54"/>
      <c r="Q304" s="341"/>
      <c r="R304" s="346"/>
      <c r="S304" s="346"/>
      <c r="U304" s="51"/>
      <c r="V304" s="289"/>
    </row>
    <row r="311" spans="2:2">
      <c r="B311" s="104"/>
    </row>
    <row r="314" spans="2:2">
      <c r="B314" s="103" t="s">
        <v>75</v>
      </c>
    </row>
  </sheetData>
  <mergeCells count="91">
    <mergeCell ref="B276:H276"/>
    <mergeCell ref="B153:H153"/>
    <mergeCell ref="B183:H183"/>
    <mergeCell ref="B213:H213"/>
    <mergeCell ref="B246:H246"/>
    <mergeCell ref="D155:D156"/>
    <mergeCell ref="E155:E156"/>
    <mergeCell ref="F155:F156"/>
    <mergeCell ref="E248:E249"/>
    <mergeCell ref="F248:F249"/>
    <mergeCell ref="B3:H3"/>
    <mergeCell ref="B63:H63"/>
    <mergeCell ref="B93:H93"/>
    <mergeCell ref="B123:H123"/>
    <mergeCell ref="C61:H61"/>
    <mergeCell ref="C94:E94"/>
    <mergeCell ref="F94:H94"/>
    <mergeCell ref="C95:C96"/>
    <mergeCell ref="D95:D96"/>
    <mergeCell ref="E95:E96"/>
    <mergeCell ref="Q6:S6"/>
    <mergeCell ref="C211:H211"/>
    <mergeCell ref="C274:H274"/>
    <mergeCell ref="C121:H121"/>
    <mergeCell ref="C151:H151"/>
    <mergeCell ref="C181:H181"/>
    <mergeCell ref="C154:E154"/>
    <mergeCell ref="F154:H154"/>
    <mergeCell ref="C155:C156"/>
    <mergeCell ref="F95:F96"/>
    <mergeCell ref="C304:H304"/>
    <mergeCell ref="C214:E214"/>
    <mergeCell ref="F214:H214"/>
    <mergeCell ref="C215:C216"/>
    <mergeCell ref="D215:D216"/>
    <mergeCell ref="E215:E216"/>
    <mergeCell ref="F215:F216"/>
    <mergeCell ref="G215:H215"/>
    <mergeCell ref="C247:E247"/>
    <mergeCell ref="F247:H247"/>
    <mergeCell ref="C64:E64"/>
    <mergeCell ref="F64:H64"/>
    <mergeCell ref="C65:C66"/>
    <mergeCell ref="D65:D66"/>
    <mergeCell ref="E65:E66"/>
    <mergeCell ref="F65:F66"/>
    <mergeCell ref="G65:H65"/>
    <mergeCell ref="C31:H31"/>
    <mergeCell ref="C34:E34"/>
    <mergeCell ref="F34:H34"/>
    <mergeCell ref="C35:C36"/>
    <mergeCell ref="D35:D36"/>
    <mergeCell ref="E35:E36"/>
    <mergeCell ref="F35:F36"/>
    <mergeCell ref="G35:H35"/>
    <mergeCell ref="B33:H33"/>
    <mergeCell ref="C4:E4"/>
    <mergeCell ref="F4:H4"/>
    <mergeCell ref="C5:C6"/>
    <mergeCell ref="D5:D6"/>
    <mergeCell ref="E5:E6"/>
    <mergeCell ref="F5:F6"/>
    <mergeCell ref="G5:H5"/>
    <mergeCell ref="J35:J36"/>
    <mergeCell ref="C124:E124"/>
    <mergeCell ref="F124:H124"/>
    <mergeCell ref="C125:C126"/>
    <mergeCell ref="D125:D126"/>
    <mergeCell ref="E125:E126"/>
    <mergeCell ref="F125:F126"/>
    <mergeCell ref="G125:H125"/>
    <mergeCell ref="G95:H95"/>
    <mergeCell ref="C91:H91"/>
    <mergeCell ref="G155:H155"/>
    <mergeCell ref="C184:E184"/>
    <mergeCell ref="F184:H184"/>
    <mergeCell ref="C185:C186"/>
    <mergeCell ref="D185:D186"/>
    <mergeCell ref="E185:E186"/>
    <mergeCell ref="F185:F186"/>
    <mergeCell ref="G185:H185"/>
    <mergeCell ref="G248:H248"/>
    <mergeCell ref="C277:E277"/>
    <mergeCell ref="F277:H277"/>
    <mergeCell ref="C278:C279"/>
    <mergeCell ref="D278:D279"/>
    <mergeCell ref="E278:E279"/>
    <mergeCell ref="F278:F279"/>
    <mergeCell ref="G278:H278"/>
    <mergeCell ref="C248:C249"/>
    <mergeCell ref="D248:D249"/>
  </mergeCells>
  <phoneticPr fontId="3" type="noConversion"/>
  <printOptions horizontalCentered="1" verticalCentered="1"/>
  <pageMargins left="0.36" right="0.55118110236220474" top="0.39370078740157483" bottom="0.39370078740157483" header="0.51181102362204722" footer="0.51181102362204722"/>
  <pageSetup paperSize="9" scale="50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304"/>
  <sheetViews>
    <sheetView workbookViewId="0"/>
  </sheetViews>
  <sheetFormatPr defaultRowHeight="12.75" outlineLevelRow="1"/>
  <cols>
    <col min="1" max="1" width="9.140625" style="59"/>
    <col min="2" max="2" width="35.5703125" style="92" customWidth="1"/>
    <col min="3" max="3" width="6.140625" style="58" customWidth="1"/>
    <col min="4" max="4" width="11.140625" style="58" customWidth="1"/>
    <col min="5" max="5" width="7.85546875" style="178" customWidth="1"/>
    <col min="6" max="8" width="9" style="58" customWidth="1"/>
    <col min="9" max="9" width="9.140625" style="59"/>
    <col min="10" max="19" width="9.140625" style="54"/>
    <col min="20" max="20" width="9.140625" style="59"/>
    <col min="21" max="22" width="9.140625" style="283"/>
    <col min="23" max="16384" width="9.140625" style="59"/>
  </cols>
  <sheetData>
    <row r="1" spans="1:22" s="60" customFormat="1" ht="27" customHeight="1">
      <c r="A1" s="56"/>
      <c r="B1" s="57" t="s">
        <v>37</v>
      </c>
      <c r="C1" s="188" t="s">
        <v>117</v>
      </c>
      <c r="D1" s="58"/>
      <c r="E1" s="178"/>
      <c r="F1" s="58"/>
      <c r="G1" s="58"/>
      <c r="H1" s="58"/>
      <c r="I1" s="59"/>
      <c r="J1" s="283" t="s">
        <v>169</v>
      </c>
      <c r="K1" s="54"/>
      <c r="L1" s="54"/>
      <c r="M1" s="54"/>
      <c r="N1" s="54"/>
      <c r="O1" s="54"/>
      <c r="P1" s="54"/>
      <c r="Q1" s="54"/>
      <c r="R1" s="54"/>
      <c r="S1" s="54"/>
      <c r="U1" s="283"/>
      <c r="V1" s="283"/>
    </row>
    <row r="2" spans="1:22" s="60" customFormat="1" ht="27" customHeight="1">
      <c r="A2" s="56"/>
      <c r="B2" s="57"/>
      <c r="C2" s="188"/>
      <c r="D2" s="58"/>
      <c r="E2" s="178"/>
      <c r="F2" s="58"/>
      <c r="G2" s="58"/>
      <c r="H2" s="58"/>
      <c r="I2" s="59"/>
      <c r="J2" s="273">
        <f>0.1%</f>
        <v>1E-3</v>
      </c>
      <c r="K2" s="273" t="s">
        <v>152</v>
      </c>
      <c r="L2" s="279" t="s">
        <v>153</v>
      </c>
      <c r="M2" s="273" t="s">
        <v>154</v>
      </c>
      <c r="N2" s="54"/>
      <c r="O2" s="54"/>
      <c r="P2" s="54"/>
      <c r="Q2" s="54"/>
      <c r="R2" s="54"/>
      <c r="S2" s="54"/>
      <c r="U2" s="279"/>
      <c r="V2" s="273"/>
    </row>
    <row r="3" spans="1:22" ht="15.75" thickBot="1">
      <c r="A3" s="229"/>
      <c r="B3" s="507" t="str">
        <f>[11]Parameters!$C$3</f>
        <v>Competition policy framework</v>
      </c>
      <c r="C3" s="507"/>
      <c r="D3" s="507"/>
      <c r="E3" s="507"/>
      <c r="F3" s="507"/>
      <c r="G3" s="61"/>
      <c r="H3" s="61"/>
      <c r="K3" s="280"/>
      <c r="L3" s="52"/>
      <c r="M3" s="53"/>
    </row>
    <row r="4" spans="1:22" ht="28.5" customHeight="1" thickBot="1">
      <c r="A4" s="229"/>
      <c r="B4" s="225"/>
      <c r="C4" s="490" t="s">
        <v>102</v>
      </c>
      <c r="D4" s="491"/>
      <c r="E4" s="492"/>
      <c r="F4" s="490" t="s">
        <v>103</v>
      </c>
      <c r="G4" s="491"/>
      <c r="H4" s="492"/>
      <c r="I4" s="186"/>
      <c r="J4" s="43"/>
      <c r="K4" s="280"/>
      <c r="U4" s="280"/>
      <c r="V4" s="280"/>
    </row>
    <row r="5" spans="1:22" ht="27" customHeight="1" thickBot="1">
      <c r="A5" s="64"/>
      <c r="B5" s="223"/>
      <c r="C5" s="493" t="s">
        <v>104</v>
      </c>
      <c r="D5" s="493" t="s">
        <v>105</v>
      </c>
      <c r="E5" s="495" t="s">
        <v>150</v>
      </c>
      <c r="F5" s="497" t="str">
        <f xml:space="preserve"> "Level relative to "&amp; '[11]Output tables 1'!$E$3</f>
        <v>Level relative to EU15</v>
      </c>
      <c r="G5" s="488" t="s">
        <v>33</v>
      </c>
      <c r="H5" s="489"/>
      <c r="I5" s="186"/>
      <c r="J5" s="281"/>
      <c r="K5" s="283"/>
      <c r="L5" s="282" t="s">
        <v>83</v>
      </c>
      <c r="M5" s="53"/>
      <c r="U5" s="282" t="s">
        <v>223</v>
      </c>
      <c r="V5" s="53"/>
    </row>
    <row r="6" spans="1:22" ht="27" customHeight="1" thickBot="1">
      <c r="A6" s="64"/>
      <c r="B6" s="224"/>
      <c r="C6" s="494"/>
      <c r="D6" s="494"/>
      <c r="E6" s="496"/>
      <c r="F6" s="498"/>
      <c r="G6" s="120" t="s">
        <v>106</v>
      </c>
      <c r="H6" s="415" t="str">
        <f>"Relative " &amp;'[11]Output tables 1'!$E$3</f>
        <v>Relative EU15</v>
      </c>
      <c r="J6" s="147" t="s">
        <v>84</v>
      </c>
      <c r="K6" s="283"/>
      <c r="L6" s="284" t="s">
        <v>38</v>
      </c>
      <c r="M6" s="285" t="s">
        <v>1</v>
      </c>
      <c r="O6" s="242" t="s">
        <v>155</v>
      </c>
      <c r="P6" s="243" t="s">
        <v>172</v>
      </c>
      <c r="Q6" s="512" t="s">
        <v>157</v>
      </c>
      <c r="R6" s="512"/>
      <c r="S6" s="513"/>
      <c r="U6" s="284" t="s">
        <v>38</v>
      </c>
      <c r="V6" s="285" t="s">
        <v>1</v>
      </c>
    </row>
    <row r="7" spans="1:22" ht="24">
      <c r="A7" s="58">
        <v>1</v>
      </c>
      <c r="B7" s="417" t="str">
        <f>'[11]Output tables 3'!D$4</f>
        <v>Total State aid - as a percentage of GDP (STRIND tsier100) (-)</v>
      </c>
      <c r="C7" s="177" t="str">
        <f>'[11]Narrow list'!$A5</f>
        <v>pol</v>
      </c>
      <c r="D7" s="115" t="s">
        <v>113</v>
      </c>
      <c r="E7" s="226">
        <v>0.5</v>
      </c>
      <c r="F7" s="115">
        <f>'[11]Output tables 3'!$D$23</f>
        <v>-10.33673153883235</v>
      </c>
      <c r="G7" s="227" t="str">
        <f>IF(H7="","",IF((H7/10*O7*S7+P7)*S7&gt;$J$2,"↑",IF((H7/10*O7*S7+P7)*S7&lt;-$J$2,"↓","=")))</f>
        <v>↑</v>
      </c>
      <c r="H7" s="228">
        <f>'[11]Output tables 4'!$D$23</f>
        <v>30</v>
      </c>
      <c r="J7" s="51">
        <v>1</v>
      </c>
      <c r="K7" s="283"/>
      <c r="L7" s="51">
        <f>IF($J7=1, IF(F7&lt;'Annex-LM'!$N$2,1,0),0)</f>
        <v>1</v>
      </c>
      <c r="M7" s="51">
        <f>IF($J7=1, IF(H7&lt;'Annex-LM'!$N$2,1,0),0)</f>
        <v>0</v>
      </c>
      <c r="O7" s="244">
        <f>'[11]Output tables 4'!$D$43</f>
        <v>2.5008547454793591E-2</v>
      </c>
      <c r="P7" s="245">
        <f>'[11]Output tables 4'!$D$42</f>
        <v>-7.1428571428571331E-3</v>
      </c>
      <c r="Q7" s="246" t="str">
        <f>'[11]Output tables 4'!$D$49</f>
        <v>Bad performance</v>
      </c>
      <c r="R7" s="245"/>
      <c r="S7" s="247">
        <f>IF(Q7="Good performance",1,IF(Q7="Bad performance",-1,IF(Q7="Unclear",1,"")))</f>
        <v>-1</v>
      </c>
      <c r="U7" s="51">
        <f>IF(F7&lt;='Annex-LM'!$O$2,1,0)</f>
        <v>0</v>
      </c>
      <c r="V7" s="51">
        <f>IF(H7&lt;='Annex-LM'!$O$2,1,0)</f>
        <v>0</v>
      </c>
    </row>
    <row r="8" spans="1:22" ht="24">
      <c r="A8" s="58">
        <v>2</v>
      </c>
      <c r="B8" s="418" t="str">
        <f>'[11]Output tables 3'!E$4</f>
        <v>Sectoral and ad hoc State aid - as a percentage of GDP (STRIND tsier100) (-)</v>
      </c>
      <c r="C8" s="115" t="str">
        <f>'[11]Narrow list'!$A6</f>
        <v>pol</v>
      </c>
      <c r="D8" s="115" t="s">
        <v>113</v>
      </c>
      <c r="E8" s="175">
        <v>0.5</v>
      </c>
      <c r="F8" s="115">
        <f>'[11]Output tables 3'!$E$23</f>
        <v>-30</v>
      </c>
      <c r="G8" s="115" t="str">
        <f t="shared" ref="G8:G29" si="0">IF(H8="","",IF((H8/10*O8*S8+P8)*S8&gt;$J$2,"↑",IF((H8/10*O8*S8+P8)*S8&lt;-$J$2,"↓","=")))</f>
        <v>↑</v>
      </c>
      <c r="H8" s="138">
        <f>'[11]Output tables 4'!$E$23</f>
        <v>30</v>
      </c>
      <c r="J8" s="51">
        <v>1</v>
      </c>
      <c r="K8" s="283"/>
      <c r="L8" s="51">
        <f>IF($J8=1, IF(F8&lt;'Annex-LM'!$N$2,1,0),0)</f>
        <v>1</v>
      </c>
      <c r="M8" s="51">
        <f>IF($J8=1, IF(H8&lt;'Annex-LM'!$N$2,1,0),0)</f>
        <v>0</v>
      </c>
      <c r="O8" s="244">
        <f>'[11]Output tables 4'!$E$43</f>
        <v>1.9280583569120272E-2</v>
      </c>
      <c r="P8" s="245">
        <f>'[11]Output tables 4'!$E$42</f>
        <v>-1.142857142857143E-2</v>
      </c>
      <c r="Q8" s="246" t="str">
        <f>'[11]Output tables 4'!$E$49</f>
        <v>Bad performance</v>
      </c>
      <c r="R8" s="245"/>
      <c r="S8" s="247">
        <f t="shared" ref="S8:S28" si="1">IF(Q8="Good performance",1,IF(Q8="Bad performance",-1,IF(Q8="Unclear",1,"")))</f>
        <v>-1</v>
      </c>
      <c r="U8" s="51">
        <f>IF(F8&lt;='Annex-LM'!$O$2,1,0)</f>
        <v>1</v>
      </c>
      <c r="V8" s="51">
        <f>IF(H8&lt;='Annex-LM'!$O$2,1,0)</f>
        <v>0</v>
      </c>
    </row>
    <row r="9" spans="1:22" ht="24" customHeight="1">
      <c r="A9" s="58">
        <v>3</v>
      </c>
      <c r="B9" s="418" t="str">
        <f>'[11]Output tables 3'!F$4</f>
        <v>Public procurement - Value of public procurement which is openly advertised, % GDP (STRIND tsier090) (+)</v>
      </c>
      <c r="C9" s="115" t="str">
        <f>'[11]Narrow list'!$A7</f>
        <v>pol</v>
      </c>
      <c r="D9" s="115" t="s">
        <v>113</v>
      </c>
      <c r="E9" s="175">
        <v>0.5</v>
      </c>
      <c r="F9" s="115">
        <f>'[11]Output tables 3'!$F$23</f>
        <v>-6.640461632968413</v>
      </c>
      <c r="G9" s="115" t="str">
        <f t="shared" si="0"/>
        <v>↑</v>
      </c>
      <c r="H9" s="138">
        <f>'[11]Output tables 4'!$F$23</f>
        <v>30</v>
      </c>
      <c r="J9" s="51">
        <v>1</v>
      </c>
      <c r="K9" s="283"/>
      <c r="L9" s="51">
        <f>IF($J9=1, IF(F9&lt;'Annex-LM'!$N$2,1,0),0)</f>
        <v>1</v>
      </c>
      <c r="M9" s="51">
        <f>IF($J9=1, IF(H9&lt;'Annex-LM'!$N$2,1,0),0)</f>
        <v>0</v>
      </c>
      <c r="O9" s="244">
        <f>'[11]Output tables 4'!$F$43</f>
        <v>8.3023749573379782E-2</v>
      </c>
      <c r="P9" s="245">
        <f>'[11]Output tables 4'!$F$42</f>
        <v>0.12375</v>
      </c>
      <c r="Q9" s="246" t="str">
        <f>'[11]Output tables 4'!$F$49</f>
        <v>Good performance</v>
      </c>
      <c r="R9" s="245"/>
      <c r="S9" s="247">
        <f t="shared" si="1"/>
        <v>1</v>
      </c>
      <c r="U9" s="51">
        <f>IF(F9&lt;='Annex-LM'!$O$2,1,0)</f>
        <v>0</v>
      </c>
      <c r="V9" s="51">
        <f>IF(H9&lt;='Annex-LM'!$O$2,1,0)</f>
        <v>0</v>
      </c>
    </row>
    <row r="10" spans="1:22" ht="48">
      <c r="A10" s="58">
        <v>4</v>
      </c>
      <c r="B10" s="418" t="str">
        <f>'[11]Output tables 3'!G$4</f>
        <v>Public procurement - Value of public procurement which is openly advertised, as a percentage of total public procurement (+)</v>
      </c>
      <c r="C10" s="115" t="str">
        <f>'[11]Narrow list'!$A8</f>
        <v>pol</v>
      </c>
      <c r="D10" s="115" t="s">
        <v>113</v>
      </c>
      <c r="E10" s="175">
        <v>0.5</v>
      </c>
      <c r="F10" s="115">
        <f>'[11]Output tables 3'!$G$23</f>
        <v>-3.217244569144285</v>
      </c>
      <c r="G10" s="115" t="str">
        <f t="shared" si="0"/>
        <v>↑</v>
      </c>
      <c r="H10" s="138">
        <f>'[11]Output tables 4'!$G$23</f>
        <v>30</v>
      </c>
      <c r="J10" s="51">
        <v>1</v>
      </c>
      <c r="K10" s="283"/>
      <c r="L10" s="51">
        <f>IF($J10=1, IF(F10&lt;'Annex-LM'!$N$2,1,0),0)</f>
        <v>0</v>
      </c>
      <c r="M10" s="51">
        <f>IF($J10=1, IF(H10&lt;'Annex-LM'!$N$2,1,0),0)</f>
        <v>0</v>
      </c>
      <c r="O10" s="244">
        <f>'[11]Output tables 4'!$G$43</f>
        <v>0.41761186712573944</v>
      </c>
      <c r="P10" s="245">
        <f>'[11]Output tables 4'!$G$42</f>
        <v>0.65875000000000017</v>
      </c>
      <c r="Q10" s="246" t="str">
        <f>'[11]Output tables 4'!$G$49</f>
        <v>Good performance</v>
      </c>
      <c r="R10" s="245"/>
      <c r="S10" s="247">
        <f t="shared" si="1"/>
        <v>1</v>
      </c>
      <c r="U10" s="51">
        <f>IF(F10&lt;='Annex-LM'!$O$2,1,0)</f>
        <v>0</v>
      </c>
      <c r="V10" s="51">
        <f>IF(H10&lt;='Annex-LM'!$O$2,1,0)</f>
        <v>0</v>
      </c>
    </row>
    <row r="11" spans="1:22" ht="24">
      <c r="A11" s="58">
        <v>5</v>
      </c>
      <c r="B11" s="419" t="str">
        <f>'[11]Output tables 3'!H$4</f>
        <v>Barriers to competition - Legal barriers (OECD) (-)</v>
      </c>
      <c r="C11" s="118" t="str">
        <f>'[11]Narrow list'!$A9</f>
        <v>pol</v>
      </c>
      <c r="D11" s="118" t="s">
        <v>198</v>
      </c>
      <c r="E11" s="174"/>
      <c r="F11" s="118" t="str">
        <f>'[11]Output tables 3'!$H$23</f>
        <v/>
      </c>
      <c r="G11" s="118" t="str">
        <f t="shared" si="0"/>
        <v/>
      </c>
      <c r="H11" s="137" t="str">
        <f>'[11]Output tables 4'!$H$23</f>
        <v/>
      </c>
      <c r="J11" s="51"/>
      <c r="K11" s="283"/>
      <c r="L11" s="51">
        <f>IF($J11=1, IF(F11&lt;'Annex-LM'!$N$2,1,0),0)</f>
        <v>0</v>
      </c>
      <c r="M11" s="51">
        <f>IF($J11=1, IF(H11&lt;'Annex-LM'!$N$2,1,0),0)</f>
        <v>0</v>
      </c>
      <c r="O11" s="248" t="str">
        <f>'[11]Output tables 4'!$H$43</f>
        <v/>
      </c>
      <c r="P11" s="249" t="str">
        <f>'[11]Output tables 4'!$H$42</f>
        <v>n.a.</v>
      </c>
      <c r="Q11" s="250" t="str">
        <f>'[11]Output tables 4'!$H$49</f>
        <v>Bad performance</v>
      </c>
      <c r="R11" s="249"/>
      <c r="S11" s="247">
        <f t="shared" si="1"/>
        <v>-1</v>
      </c>
      <c r="U11" s="51">
        <f>IF(F11&lt;='Annex-LM'!$O$2,1,0)</f>
        <v>0</v>
      </c>
      <c r="V11" s="51">
        <f>IF(H11&lt;='Annex-LM'!$O$2,1,0)</f>
        <v>0</v>
      </c>
    </row>
    <row r="12" spans="1:22" ht="24">
      <c r="A12" s="58">
        <v>6</v>
      </c>
      <c r="B12" s="419" t="str">
        <f>'[11]Output tables 3'!I$4</f>
        <v>Barriers to competition - antitrust exemptions (OECD) (-)</v>
      </c>
      <c r="C12" s="118" t="str">
        <f>'[11]Narrow list'!$A10</f>
        <v>pol</v>
      </c>
      <c r="D12" s="118" t="s">
        <v>198</v>
      </c>
      <c r="E12" s="174"/>
      <c r="F12" s="118" t="str">
        <f>'[11]Output tables 3'!$I$23</f>
        <v/>
      </c>
      <c r="G12" s="118" t="str">
        <f t="shared" si="0"/>
        <v/>
      </c>
      <c r="H12" s="137" t="str">
        <f>'[11]Output tables 4'!$I$23</f>
        <v/>
      </c>
      <c r="J12" s="51"/>
      <c r="K12" s="283"/>
      <c r="L12" s="51">
        <f>IF($J12=1, IF(F12&lt;'Annex-LM'!$N$2,1,0),0)</f>
        <v>0</v>
      </c>
      <c r="M12" s="51">
        <f>IF($J12=1, IF(H12&lt;'Annex-LM'!$N$2,1,0),0)</f>
        <v>0</v>
      </c>
      <c r="O12" s="248" t="str">
        <f>'[11]Output tables 4'!$I$43</f>
        <v/>
      </c>
      <c r="P12" s="249" t="str">
        <f>'[11]Output tables 4'!$I$42</f>
        <v>n.a.</v>
      </c>
      <c r="Q12" s="250" t="str">
        <f>'[11]Output tables 4'!$I$49</f>
        <v>Bad performance</v>
      </c>
      <c r="R12" s="249"/>
      <c r="S12" s="247">
        <f t="shared" si="1"/>
        <v>-1</v>
      </c>
      <c r="U12" s="51">
        <f>IF(F12&lt;='Annex-LM'!$O$2,1,0)</f>
        <v>0</v>
      </c>
      <c r="V12" s="51">
        <f>IF(H12&lt;='Annex-LM'!$O$2,1,0)</f>
        <v>0</v>
      </c>
    </row>
    <row r="13" spans="1:22" ht="24">
      <c r="A13" s="58">
        <v>7</v>
      </c>
      <c r="B13" s="419" t="str">
        <f>'[11]Output tables 3'!J$4</f>
        <v>State control - Involvement in business operation (OECD) (-)</v>
      </c>
      <c r="C13" s="118" t="str">
        <f>'[11]Narrow list'!$A11</f>
        <v>pol</v>
      </c>
      <c r="D13" s="118" t="s">
        <v>198</v>
      </c>
      <c r="E13" s="174"/>
      <c r="F13" s="118" t="str">
        <f>'[11]Output tables 3'!$J$23</f>
        <v/>
      </c>
      <c r="G13" s="118" t="str">
        <f t="shared" si="0"/>
        <v/>
      </c>
      <c r="H13" s="137" t="str">
        <f>'[11]Output tables 4'!$J$23</f>
        <v/>
      </c>
      <c r="J13" s="51"/>
      <c r="K13" s="283"/>
      <c r="L13" s="51">
        <f>IF($J13=1, IF(F13&lt;'Annex-LM'!$N$2,1,0),0)</f>
        <v>0</v>
      </c>
      <c r="M13" s="51">
        <f>IF($J13=1, IF(H13&lt;'Annex-LM'!$N$2,1,0),0)</f>
        <v>0</v>
      </c>
      <c r="O13" s="248" t="str">
        <f>'[11]Output tables 4'!$J$43</f>
        <v/>
      </c>
      <c r="P13" s="249" t="str">
        <f>'[11]Output tables 4'!$J$42</f>
        <v>n.a.</v>
      </c>
      <c r="Q13" s="250" t="str">
        <f>'[11]Output tables 4'!$J$49</f>
        <v>Bad performance</v>
      </c>
      <c r="R13" s="249"/>
      <c r="S13" s="247">
        <f t="shared" si="1"/>
        <v>-1</v>
      </c>
      <c r="U13" s="51">
        <f>IF(F13&lt;='Annex-LM'!$O$2,1,0)</f>
        <v>0</v>
      </c>
      <c r="V13" s="51">
        <f>IF(H13&lt;='Annex-LM'!$O$2,1,0)</f>
        <v>0</v>
      </c>
    </row>
    <row r="14" spans="1:22" ht="24" customHeight="1">
      <c r="A14" s="58">
        <v>8</v>
      </c>
      <c r="B14" s="419" t="str">
        <f>'[11]Output tables 3'!K$4</f>
        <v>Regulation impact - average impact of regulation in non-manufacturing sectors (post and telecom ; energy, finance, transport, distribution, business services) on other industries (OECD) (-)</v>
      </c>
      <c r="C14" s="118" t="str">
        <f>'[11]Narrow list'!$A12</f>
        <v>pol</v>
      </c>
      <c r="D14" s="118" t="s">
        <v>118</v>
      </c>
      <c r="E14" s="174"/>
      <c r="F14" s="118" t="str">
        <f>'[11]Output tables 3'!$K$23</f>
        <v/>
      </c>
      <c r="G14" s="118" t="str">
        <f t="shared" si="0"/>
        <v/>
      </c>
      <c r="H14" s="137" t="str">
        <f>'[11]Output tables 4'!$K$23</f>
        <v/>
      </c>
      <c r="J14" s="51"/>
      <c r="K14" s="283"/>
      <c r="L14" s="51">
        <f>IF($J14=1, IF(F14&lt;'Annex-LM'!$N$2,1,0),0)</f>
        <v>0</v>
      </c>
      <c r="M14" s="51">
        <f>IF($J14=1, IF(H14&lt;'Annex-LM'!$N$2,1,0),0)</f>
        <v>0</v>
      </c>
      <c r="O14" s="248" t="str">
        <f>'[11]Output tables 4'!$K$43</f>
        <v/>
      </c>
      <c r="P14" s="249" t="str">
        <f>'[11]Output tables 4'!$K$42</f>
        <v>n.a.</v>
      </c>
      <c r="Q14" s="250" t="str">
        <f>'[11]Output tables 4'!$K$49</f>
        <v>Bad performance</v>
      </c>
      <c r="R14" s="249"/>
      <c r="S14" s="247">
        <f t="shared" si="1"/>
        <v>-1</v>
      </c>
      <c r="U14" s="51">
        <f>IF(F14&lt;='Annex-LM'!$O$2,1,0)</f>
        <v>0</v>
      </c>
      <c r="V14" s="51">
        <f>IF(H14&lt;='Annex-LM'!$O$2,1,0)</f>
        <v>0</v>
      </c>
    </row>
    <row r="15" spans="1:22" ht="48">
      <c r="A15" s="58">
        <v>9</v>
      </c>
      <c r="B15" s="419" t="str">
        <f>'[11]Output tables 3'!L$4</f>
        <v>The competition law and policy indicator - Indicator scale of 0-6 with 6 designating an overall framework least conducive to competition.(OECD: Høj et al., 2007) (-)</v>
      </c>
      <c r="C15" s="118" t="str">
        <f>'[11]Narrow list'!$A13</f>
        <v>pol</v>
      </c>
      <c r="D15" s="118">
        <v>2003</v>
      </c>
      <c r="E15" s="174"/>
      <c r="F15" s="118" t="str">
        <f>'[11]Output tables 3'!$L$23</f>
        <v/>
      </c>
      <c r="G15" s="118" t="str">
        <f t="shared" si="0"/>
        <v/>
      </c>
      <c r="H15" s="137" t="str">
        <f>'[11]Output tables 4'!$L$23</f>
        <v/>
      </c>
      <c r="J15" s="51"/>
      <c r="K15" s="283"/>
      <c r="L15" s="51">
        <f>IF($J15=1, IF(F15&lt;'Annex-LM'!$N$2,1,0),0)</f>
        <v>0</v>
      </c>
      <c r="M15" s="51">
        <f>IF($J15=1, IF(H15&lt;'Annex-LM'!$N$2,1,0),0)</f>
        <v>0</v>
      </c>
      <c r="O15" s="248" t="str">
        <f>'[11]Output tables 4'!$L$43</f>
        <v/>
      </c>
      <c r="P15" s="249" t="str">
        <f>'[11]Output tables 4'!$L$42</f>
        <v>n.a.</v>
      </c>
      <c r="Q15" s="250" t="str">
        <f>'[11]Output tables 4'!$L$49</f>
        <v>Bad performance</v>
      </c>
      <c r="R15" s="249"/>
      <c r="S15" s="247">
        <f t="shared" si="1"/>
        <v>-1</v>
      </c>
      <c r="U15" s="51">
        <f>IF(F15&lt;='Annex-LM'!$O$2,1,0)</f>
        <v>0</v>
      </c>
      <c r="V15" s="51">
        <f>IF(H15&lt;='Annex-LM'!$O$2,1,0)</f>
        <v>0</v>
      </c>
    </row>
    <row r="16" spans="1:22" ht="60" customHeight="1">
      <c r="A16" s="58">
        <v>10</v>
      </c>
      <c r="B16" s="418" t="str">
        <f>'[11]Output tables 3'!M$4</f>
        <v>Comparative price levels - comparative price levels of final consumption by private households including indirect taxes (EU-27=100) (STRIND tsier010) (-)</v>
      </c>
      <c r="C16" s="115" t="str">
        <f>'[11]Narrow list'!$A14</f>
        <v>perf</v>
      </c>
      <c r="D16" s="115" t="s">
        <v>179</v>
      </c>
      <c r="E16" s="175">
        <v>1</v>
      </c>
      <c r="F16" s="115">
        <f>'[11]Output tables 3'!$M$23</f>
        <v>30</v>
      </c>
      <c r="G16" s="115" t="str">
        <f t="shared" si="0"/>
        <v>↓</v>
      </c>
      <c r="H16" s="138">
        <f>'[11]Output tables 4'!$M$23</f>
        <v>-10.587072774311212</v>
      </c>
      <c r="J16" s="51">
        <v>1</v>
      </c>
      <c r="K16" s="283"/>
      <c r="L16" s="51">
        <f>IF($J16=1, IF(F16&lt;'Annex-LM'!$N$2,1,0),0)</f>
        <v>0</v>
      </c>
      <c r="M16" s="51">
        <f>IF($J16=1, IF(H16&lt;'Annex-LM'!$N$2,1,0),0)</f>
        <v>1</v>
      </c>
      <c r="O16" s="244">
        <f>'[11]Output tables 4'!$M$43</f>
        <v>0.95504312916834</v>
      </c>
      <c r="P16" s="245">
        <f>'[11]Output tables 4'!$M$42</f>
        <v>-0.13333333333333364</v>
      </c>
      <c r="Q16" s="246" t="str">
        <f>'[11]Output tables 4'!$M$49</f>
        <v>Bad performance</v>
      </c>
      <c r="R16" s="245"/>
      <c r="S16" s="247">
        <f t="shared" si="1"/>
        <v>-1</v>
      </c>
      <c r="U16" s="51">
        <f>IF(F16&lt;='Annex-LM'!$O$2,1,0)</f>
        <v>0</v>
      </c>
      <c r="V16" s="51">
        <f>IF(H16&lt;='Annex-LM'!$O$2,1,0)</f>
        <v>0</v>
      </c>
    </row>
    <row r="17" spans="1:22" ht="24">
      <c r="A17" s="58">
        <v>11</v>
      </c>
      <c r="B17" s="419" t="str">
        <f>'[11]Output tables 3'!N$4</f>
        <v>Average Mark up - Total industry based on Euklems data (DG ECFIN) (-)</v>
      </c>
      <c r="C17" s="118" t="str">
        <f>'[11]Narrow list'!$A15</f>
        <v>perf</v>
      </c>
      <c r="D17" s="118">
        <v>2004</v>
      </c>
      <c r="E17" s="174"/>
      <c r="F17" s="118" t="str">
        <f>'[11]Output tables 3'!$N$23</f>
        <v/>
      </c>
      <c r="G17" s="118" t="str">
        <f t="shared" si="0"/>
        <v/>
      </c>
      <c r="H17" s="137" t="str">
        <f>'[11]Output tables 4'!$N$23</f>
        <v/>
      </c>
      <c r="J17" s="51"/>
      <c r="K17" s="283"/>
      <c r="L17" s="51">
        <f>IF($J17=1, IF(F17&lt;'Annex-LM'!$N$2,1,0),0)</f>
        <v>0</v>
      </c>
      <c r="M17" s="51">
        <f>IF($J17=1, IF(H17&lt;'Annex-LM'!$N$2,1,0),0)</f>
        <v>0</v>
      </c>
      <c r="O17" s="248" t="str">
        <f>'[11]Output tables 4'!$N$43</f>
        <v/>
      </c>
      <c r="P17" s="249" t="str">
        <f>'[11]Output tables 4'!$N$42</f>
        <v>n.a.</v>
      </c>
      <c r="Q17" s="250" t="str">
        <f>'[11]Output tables 4'!$N$49</f>
        <v>Bad performance</v>
      </c>
      <c r="R17" s="249"/>
      <c r="S17" s="247">
        <f t="shared" si="1"/>
        <v>-1</v>
      </c>
      <c r="U17" s="51">
        <f>IF(F17&lt;='Annex-LM'!$O$2,1,0)</f>
        <v>0</v>
      </c>
      <c r="V17" s="51">
        <f>IF(H17&lt;='Annex-LM'!$O$2,1,0)</f>
        <v>0</v>
      </c>
    </row>
    <row r="18" spans="1:22" ht="12.75" hidden="1" customHeight="1" outlineLevel="1">
      <c r="A18" s="58">
        <v>12</v>
      </c>
      <c r="B18" s="420" t="str">
        <f>'[11]Output tables 3'!O$4</f>
        <v>Indicator</v>
      </c>
      <c r="C18" s="140" t="str">
        <f>'[11]Narrow list'!$A16</f>
        <v>pol</v>
      </c>
      <c r="D18" s="140"/>
      <c r="E18" s="179"/>
      <c r="F18" s="140" t="str">
        <f>'[11]Output tables 3'!$O$23</f>
        <v/>
      </c>
      <c r="G18" s="118" t="str">
        <f t="shared" si="0"/>
        <v/>
      </c>
      <c r="H18" s="143" t="str">
        <f>'[11]Output tables 4'!$O$23</f>
        <v/>
      </c>
      <c r="J18" s="51"/>
      <c r="K18" s="283"/>
      <c r="L18" s="51">
        <f>IF($J18=1, IF(F18&lt;'Annex-LM'!$N$2,1,0),0)</f>
        <v>0</v>
      </c>
      <c r="M18" s="51">
        <f>IF($J18=1, IF(H18&lt;'Annex-LM'!$N$2,1,0),0)</f>
        <v>0</v>
      </c>
      <c r="O18" s="248" t="str">
        <f>'[11]Output tables 4'!$O$43</f>
        <v/>
      </c>
      <c r="P18" s="249" t="str">
        <f>'[11]Output tables 4'!$O$42</f>
        <v>n.a.</v>
      </c>
      <c r="Q18" s="250" t="str">
        <f>'[11]Output tables 4'!$O$49</f>
        <v>Good performance</v>
      </c>
      <c r="R18" s="249"/>
      <c r="S18" s="247">
        <f t="shared" si="1"/>
        <v>1</v>
      </c>
      <c r="U18" s="51">
        <f>IF(F18&lt;='Annex-LM'!$O$2,1,0)</f>
        <v>0</v>
      </c>
      <c r="V18" s="51">
        <f>IF(H18&lt;='Annex-LM'!$O$2,1,0)</f>
        <v>0</v>
      </c>
    </row>
    <row r="19" spans="1:22" ht="12.75" hidden="1" customHeight="1" outlineLevel="1">
      <c r="A19" s="58">
        <v>13</v>
      </c>
      <c r="B19" s="420" t="str">
        <f>'[11]Output tables 3'!P$4</f>
        <v>Indicator</v>
      </c>
      <c r="C19" s="140" t="str">
        <f>'[11]Narrow list'!$A17</f>
        <v>pol</v>
      </c>
      <c r="D19" s="140"/>
      <c r="E19" s="179"/>
      <c r="F19" s="140" t="str">
        <f>'[11]Output tables 3'!$P$23</f>
        <v/>
      </c>
      <c r="G19" s="118" t="str">
        <f t="shared" si="0"/>
        <v/>
      </c>
      <c r="H19" s="143" t="str">
        <f>'[11]Output tables 4'!$P$23</f>
        <v/>
      </c>
      <c r="J19" s="51"/>
      <c r="K19" s="283"/>
      <c r="L19" s="51">
        <f>IF($J19=1, IF(F19&lt;'Annex-LM'!$N$2,1,0),0)</f>
        <v>0</v>
      </c>
      <c r="M19" s="51">
        <f>IF($J19=1, IF(H19&lt;'Annex-LM'!$N$2,1,0),0)</f>
        <v>0</v>
      </c>
      <c r="O19" s="248" t="str">
        <f>'[11]Output tables 4'!$P$43</f>
        <v/>
      </c>
      <c r="P19" s="249" t="str">
        <f>'[11]Output tables 4'!$P$42</f>
        <v>n.a.</v>
      </c>
      <c r="Q19" s="250" t="str">
        <f>'[11]Output tables 4'!$P$49</f>
        <v>Good performance</v>
      </c>
      <c r="R19" s="249"/>
      <c r="S19" s="247">
        <f t="shared" si="1"/>
        <v>1</v>
      </c>
      <c r="U19" s="51">
        <f>IF(F19&lt;='Annex-LM'!$O$2,1,0)</f>
        <v>0</v>
      </c>
      <c r="V19" s="51">
        <f>IF(H19&lt;='Annex-LM'!$O$2,1,0)</f>
        <v>0</v>
      </c>
    </row>
    <row r="20" spans="1:22" ht="12.75" hidden="1" customHeight="1" outlineLevel="1">
      <c r="A20" s="58">
        <v>14</v>
      </c>
      <c r="B20" s="420" t="str">
        <f>'[11]Output tables 3'!Q$4</f>
        <v>Indicator</v>
      </c>
      <c r="C20" s="140" t="str">
        <f>'[11]Narrow list'!$A18</f>
        <v>pol</v>
      </c>
      <c r="D20" s="140"/>
      <c r="E20" s="179"/>
      <c r="F20" s="140" t="str">
        <f>'[11]Output tables 3'!$Q$23</f>
        <v/>
      </c>
      <c r="G20" s="118" t="str">
        <f t="shared" si="0"/>
        <v/>
      </c>
      <c r="H20" s="143" t="str">
        <f>'[11]Output tables 4'!$Q$23</f>
        <v/>
      </c>
      <c r="J20" s="51"/>
      <c r="K20" s="283"/>
      <c r="L20" s="51">
        <f>IF($J20=1, IF(F20&lt;'Annex-LM'!$N$2,1,0),0)</f>
        <v>0</v>
      </c>
      <c r="M20" s="51">
        <f>IF($J20=1, IF(H20&lt;'Annex-LM'!$N$2,1,0),0)</f>
        <v>0</v>
      </c>
      <c r="O20" s="248" t="str">
        <f>'[11]Output tables 4'!$Q$43</f>
        <v/>
      </c>
      <c r="P20" s="249" t="str">
        <f>'[11]Output tables 4'!$Q$42</f>
        <v>n.a.</v>
      </c>
      <c r="Q20" s="250" t="str">
        <f>'[11]Output tables 4'!$Q$49</f>
        <v>Good performance</v>
      </c>
      <c r="R20" s="249"/>
      <c r="S20" s="247">
        <f t="shared" si="1"/>
        <v>1</v>
      </c>
      <c r="U20" s="51">
        <f>IF(F20&lt;='Annex-LM'!$O$2,1,0)</f>
        <v>0</v>
      </c>
      <c r="V20" s="51">
        <f>IF(H20&lt;='Annex-LM'!$O$2,1,0)</f>
        <v>0</v>
      </c>
    </row>
    <row r="21" spans="1:22" ht="12.75" hidden="1" customHeight="1" outlineLevel="1">
      <c r="A21" s="58">
        <v>15</v>
      </c>
      <c r="B21" s="420" t="str">
        <f>'[11]Output tables 3'!R$4</f>
        <v>Indicator</v>
      </c>
      <c r="C21" s="140" t="str">
        <f>'[11]Narrow list'!$A19</f>
        <v>pol</v>
      </c>
      <c r="D21" s="140"/>
      <c r="E21" s="179"/>
      <c r="F21" s="140" t="str">
        <f>'[11]Output tables 3'!$R$23</f>
        <v/>
      </c>
      <c r="G21" s="118" t="str">
        <f t="shared" si="0"/>
        <v/>
      </c>
      <c r="H21" s="143" t="str">
        <f>'[11]Output tables 4'!$R$23</f>
        <v/>
      </c>
      <c r="J21" s="51"/>
      <c r="K21" s="283"/>
      <c r="L21" s="51">
        <f>IF($J21=1, IF(F21&lt;'Annex-LM'!$N$2,1,0),0)</f>
        <v>0</v>
      </c>
      <c r="M21" s="51">
        <f>IF($J21=1, IF(H21&lt;'Annex-LM'!$N$2,1,0),0)</f>
        <v>0</v>
      </c>
      <c r="O21" s="248" t="str">
        <f>'[11]Output tables 4'!$R$43</f>
        <v/>
      </c>
      <c r="P21" s="249" t="str">
        <f>'[11]Output tables 4'!$R$42</f>
        <v>n.a.</v>
      </c>
      <c r="Q21" s="250" t="str">
        <f>'[11]Output tables 4'!$R$49</f>
        <v>Good performance</v>
      </c>
      <c r="R21" s="249"/>
      <c r="S21" s="247">
        <f t="shared" si="1"/>
        <v>1</v>
      </c>
      <c r="U21" s="51">
        <f>IF(F21&lt;='Annex-LM'!$O$2,1,0)</f>
        <v>0</v>
      </c>
      <c r="V21" s="51">
        <f>IF(H21&lt;='Annex-LM'!$O$2,1,0)</f>
        <v>0</v>
      </c>
    </row>
    <row r="22" spans="1:22" ht="12.75" hidden="1" customHeight="1" outlineLevel="1">
      <c r="A22" s="58">
        <v>16</v>
      </c>
      <c r="B22" s="420" t="str">
        <f>'[11]Output tables 3'!S$4</f>
        <v>Indicator</v>
      </c>
      <c r="C22" s="140" t="str">
        <f>'[11]Narrow list'!$A20</f>
        <v>pol</v>
      </c>
      <c r="D22" s="140"/>
      <c r="E22" s="179"/>
      <c r="F22" s="140" t="str">
        <f>'[11]Output tables 3'!$S$23</f>
        <v/>
      </c>
      <c r="G22" s="118" t="str">
        <f t="shared" si="0"/>
        <v/>
      </c>
      <c r="H22" s="143" t="str">
        <f>'[11]Output tables 4'!$S$23</f>
        <v/>
      </c>
      <c r="J22" s="51"/>
      <c r="K22" s="283"/>
      <c r="L22" s="51">
        <f>IF($J22=1, IF(F22&lt;'Annex-LM'!$N$2,1,0),0)</f>
        <v>0</v>
      </c>
      <c r="M22" s="51">
        <f>IF($J22=1, IF(H22&lt;'Annex-LM'!$N$2,1,0),0)</f>
        <v>0</v>
      </c>
      <c r="O22" s="248" t="str">
        <f>'[11]Output tables 4'!$S$43</f>
        <v/>
      </c>
      <c r="P22" s="249" t="str">
        <f>'[11]Output tables 4'!$S$42</f>
        <v>n.a.</v>
      </c>
      <c r="Q22" s="250" t="str">
        <f>'[11]Output tables 4'!$S$49</f>
        <v>Good performance</v>
      </c>
      <c r="R22" s="249"/>
      <c r="S22" s="247">
        <f t="shared" si="1"/>
        <v>1</v>
      </c>
      <c r="U22" s="51">
        <f>IF(F22&lt;='Annex-LM'!$O$2,1,0)</f>
        <v>0</v>
      </c>
      <c r="V22" s="51">
        <f>IF(H22&lt;='Annex-LM'!$O$2,1,0)</f>
        <v>0</v>
      </c>
    </row>
    <row r="23" spans="1:22" ht="12.75" hidden="1" customHeight="1" outlineLevel="1">
      <c r="A23" s="58">
        <v>17</v>
      </c>
      <c r="B23" s="420" t="str">
        <f>'[11]Output tables 3'!T$4</f>
        <v>Indicator</v>
      </c>
      <c r="C23" s="140" t="str">
        <f>'[11]Narrow list'!$A21</f>
        <v>pol</v>
      </c>
      <c r="D23" s="140"/>
      <c r="E23" s="179"/>
      <c r="F23" s="140" t="str">
        <f>'[11]Output tables 3'!$T$23</f>
        <v/>
      </c>
      <c r="G23" s="118" t="str">
        <f t="shared" si="0"/>
        <v/>
      </c>
      <c r="H23" s="143" t="str">
        <f>'[11]Output tables 4'!$T$23</f>
        <v/>
      </c>
      <c r="J23" s="51"/>
      <c r="K23" s="283"/>
      <c r="L23" s="51">
        <f>IF($J23=1, IF(F23&lt;'Annex-LM'!$N$2,1,0),0)</f>
        <v>0</v>
      </c>
      <c r="M23" s="51">
        <f>IF($J23=1, IF(H23&lt;'Annex-LM'!$N$2,1,0),0)</f>
        <v>0</v>
      </c>
      <c r="O23" s="248" t="str">
        <f>'[11]Output tables 4'!$T$43</f>
        <v/>
      </c>
      <c r="P23" s="249" t="str">
        <f>'[11]Output tables 4'!$T$42</f>
        <v>n.a.</v>
      </c>
      <c r="Q23" s="250" t="str">
        <f>'[11]Output tables 4'!$T$49</f>
        <v>Good performance</v>
      </c>
      <c r="R23" s="249"/>
      <c r="S23" s="247">
        <f t="shared" si="1"/>
        <v>1</v>
      </c>
      <c r="U23" s="51">
        <f>IF(F23&lt;='Annex-LM'!$O$2,1,0)</f>
        <v>0</v>
      </c>
      <c r="V23" s="51">
        <f>IF(H23&lt;='Annex-LM'!$O$2,1,0)</f>
        <v>0</v>
      </c>
    </row>
    <row r="24" spans="1:22" ht="12.75" hidden="1" customHeight="1" outlineLevel="1">
      <c r="A24" s="58">
        <v>18</v>
      </c>
      <c r="B24" s="420" t="str">
        <f>'[11]Output tables 3'!U$4</f>
        <v>Indicator</v>
      </c>
      <c r="C24" s="140" t="str">
        <f>'[11]Narrow list'!$A22</f>
        <v>pol</v>
      </c>
      <c r="D24" s="140"/>
      <c r="E24" s="179"/>
      <c r="F24" s="140" t="str">
        <f>'[11]Output tables 3'!$U$23</f>
        <v/>
      </c>
      <c r="G24" s="118" t="str">
        <f t="shared" si="0"/>
        <v/>
      </c>
      <c r="H24" s="143" t="str">
        <f>'[11]Output tables 4'!$U$23</f>
        <v/>
      </c>
      <c r="J24" s="51"/>
      <c r="K24" s="283"/>
      <c r="L24" s="51">
        <f>IF($J24=1, IF(F24&lt;'Annex-LM'!$N$2,1,0),0)</f>
        <v>0</v>
      </c>
      <c r="M24" s="51">
        <f>IF($J24=1, IF(H24&lt;'Annex-LM'!$N$2,1,0),0)</f>
        <v>0</v>
      </c>
      <c r="O24" s="248" t="str">
        <f>'[11]Output tables 4'!$U$43</f>
        <v/>
      </c>
      <c r="P24" s="249" t="str">
        <f>'[11]Output tables 4'!$U$42</f>
        <v>n.a.</v>
      </c>
      <c r="Q24" s="250" t="str">
        <f>'[11]Output tables 4'!$U$49</f>
        <v>Good performance</v>
      </c>
      <c r="R24" s="249"/>
      <c r="S24" s="247">
        <f t="shared" si="1"/>
        <v>1</v>
      </c>
      <c r="U24" s="51">
        <f>IF(F24&lt;='Annex-LM'!$O$2,1,0)</f>
        <v>0</v>
      </c>
      <c r="V24" s="51">
        <f>IF(H24&lt;='Annex-LM'!$O$2,1,0)</f>
        <v>0</v>
      </c>
    </row>
    <row r="25" spans="1:22" ht="12.75" hidden="1" customHeight="1" outlineLevel="1">
      <c r="A25" s="58">
        <v>19</v>
      </c>
      <c r="B25" s="420" t="str">
        <f>'[11]Output tables 3'!V$4</f>
        <v>Indicator</v>
      </c>
      <c r="C25" s="140" t="str">
        <f>'[11]Narrow list'!$A23</f>
        <v>perf</v>
      </c>
      <c r="D25" s="140"/>
      <c r="E25" s="179"/>
      <c r="F25" s="140" t="str">
        <f>'[11]Output tables 3'!$V$23</f>
        <v/>
      </c>
      <c r="G25" s="118" t="str">
        <f t="shared" si="0"/>
        <v/>
      </c>
      <c r="H25" s="143" t="str">
        <f>'[11]Output tables 4'!$V$23</f>
        <v/>
      </c>
      <c r="J25" s="51"/>
      <c r="K25" s="283"/>
      <c r="L25" s="51">
        <f>IF($J25=1, IF(F25&lt;'Annex-LM'!$N$2,1,0),0)</f>
        <v>0</v>
      </c>
      <c r="M25" s="51">
        <f>IF($J25=1, IF(H25&lt;'Annex-LM'!$N$2,1,0),0)</f>
        <v>0</v>
      </c>
      <c r="O25" s="248" t="str">
        <f>'[11]Output tables 4'!$V$43</f>
        <v/>
      </c>
      <c r="P25" s="249" t="str">
        <f>'[11]Output tables 4'!$V$42</f>
        <v>n.a.</v>
      </c>
      <c r="Q25" s="250" t="str">
        <f>'[11]Output tables 4'!$V$49</f>
        <v>Good performance</v>
      </c>
      <c r="R25" s="249"/>
      <c r="S25" s="247">
        <f t="shared" si="1"/>
        <v>1</v>
      </c>
      <c r="U25" s="51">
        <f>IF(F25&lt;='Annex-LM'!$O$2,1,0)</f>
        <v>0</v>
      </c>
      <c r="V25" s="51">
        <f>IF(H25&lt;='Annex-LM'!$O$2,1,0)</f>
        <v>0</v>
      </c>
    </row>
    <row r="26" spans="1:22" ht="12.75" hidden="1" customHeight="1" outlineLevel="1">
      <c r="A26" s="58">
        <v>20</v>
      </c>
      <c r="B26" s="420" t="str">
        <f>'[11]Output tables 3'!W$4</f>
        <v>Indicator</v>
      </c>
      <c r="C26" s="140" t="str">
        <f>'[11]Narrow list'!$A24</f>
        <v>perf</v>
      </c>
      <c r="D26" s="140"/>
      <c r="E26" s="179"/>
      <c r="F26" s="140" t="str">
        <f>'[11]Output tables 3'!$W$23</f>
        <v/>
      </c>
      <c r="G26" s="118" t="str">
        <f t="shared" si="0"/>
        <v/>
      </c>
      <c r="H26" s="143" t="str">
        <f>'[11]Output tables 4'!$W$23</f>
        <v/>
      </c>
      <c r="J26" s="51"/>
      <c r="K26" s="283"/>
      <c r="L26" s="51">
        <f>IF($J26=1, IF(F26&lt;'Annex-LM'!$N$2,1,0),0)</f>
        <v>0</v>
      </c>
      <c r="M26" s="51">
        <f>IF($J26=1, IF(H26&lt;'Annex-LM'!$N$2,1,0),0)</f>
        <v>0</v>
      </c>
      <c r="O26" s="248" t="str">
        <f>'[11]Output tables 4'!$W$43</f>
        <v/>
      </c>
      <c r="P26" s="249" t="str">
        <f>'[11]Output tables 4'!$W$42</f>
        <v>n.a.</v>
      </c>
      <c r="Q26" s="250" t="str">
        <f>'[11]Output tables 4'!$W$49</f>
        <v>Good performance</v>
      </c>
      <c r="R26" s="249"/>
      <c r="S26" s="247">
        <f t="shared" si="1"/>
        <v>1</v>
      </c>
      <c r="U26" s="51">
        <f>IF(F26&lt;='Annex-LM'!$O$2,1,0)</f>
        <v>0</v>
      </c>
      <c r="V26" s="51">
        <f>IF(H26&lt;='Annex-LM'!$O$2,1,0)</f>
        <v>0</v>
      </c>
    </row>
    <row r="27" spans="1:22" ht="12.75" hidden="1" customHeight="1" outlineLevel="1">
      <c r="A27" s="58">
        <v>21</v>
      </c>
      <c r="B27" s="420" t="str">
        <f>'[11]Output tables 3'!X$4</f>
        <v>Indicator</v>
      </c>
      <c r="C27" s="140" t="str">
        <f>'[11]Narrow list'!$A25</f>
        <v>perf</v>
      </c>
      <c r="D27" s="140"/>
      <c r="E27" s="179"/>
      <c r="F27" s="140" t="str">
        <f>'[11]Output tables 3'!$X$23</f>
        <v/>
      </c>
      <c r="G27" s="118" t="str">
        <f t="shared" si="0"/>
        <v/>
      </c>
      <c r="H27" s="143" t="str">
        <f>'[11]Output tables 4'!$X$23</f>
        <v/>
      </c>
      <c r="J27" s="51"/>
      <c r="K27" s="283"/>
      <c r="L27" s="51">
        <f>IF($J27=1, IF(F27&lt;'Annex-LM'!$N$2,1,0),0)</f>
        <v>0</v>
      </c>
      <c r="M27" s="51">
        <f>IF($J27=1, IF(H27&lt;'Annex-LM'!$N$2,1,0),0)</f>
        <v>0</v>
      </c>
      <c r="O27" s="248" t="str">
        <f>'[11]Output tables 4'!$X$43</f>
        <v/>
      </c>
      <c r="P27" s="249" t="str">
        <f>'[11]Output tables 4'!$X$42</f>
        <v>n.a.</v>
      </c>
      <c r="Q27" s="250" t="str">
        <f>'[11]Output tables 4'!$X$49</f>
        <v>Good performance</v>
      </c>
      <c r="R27" s="249"/>
      <c r="S27" s="247">
        <f t="shared" si="1"/>
        <v>1</v>
      </c>
      <c r="T27" s="186"/>
      <c r="U27" s="51">
        <f>IF(F27&lt;='Annex-LM'!$O$2,1,0)</f>
        <v>0</v>
      </c>
      <c r="V27" s="51">
        <f>IF(H27&lt;='Annex-LM'!$O$2,1,0)</f>
        <v>0</v>
      </c>
    </row>
    <row r="28" spans="1:22" ht="12.75" hidden="1" customHeight="1" outlineLevel="1" thickBot="1">
      <c r="A28" s="58">
        <v>22</v>
      </c>
      <c r="B28" s="420" t="str">
        <f>'[11]Output tables 3'!Y$4</f>
        <v>Indicator</v>
      </c>
      <c r="C28" s="140" t="str">
        <f>'[11]Narrow list'!$A26</f>
        <v>pol</v>
      </c>
      <c r="D28" s="140"/>
      <c r="E28" s="179"/>
      <c r="F28" s="140" t="str">
        <f>'[11]Output tables 3'!$Y$23</f>
        <v/>
      </c>
      <c r="G28" s="118" t="str">
        <f t="shared" si="0"/>
        <v/>
      </c>
      <c r="H28" s="143" t="str">
        <f>'[11]Output tables 4'!$Y$23</f>
        <v/>
      </c>
      <c r="J28" s="51"/>
      <c r="K28" s="283"/>
      <c r="L28" s="51">
        <f>IF($J28=1, IF(F28&lt;'Annex-LM'!$N$2,1,0),0)</f>
        <v>0</v>
      </c>
      <c r="M28" s="51">
        <f>IF($J28=1, IF(H28&lt;'Annex-LM'!$N$2,1,0),0)</f>
        <v>0</v>
      </c>
      <c r="O28" s="384" t="str">
        <f>'[11]Output tables 4'!$Y$43</f>
        <v/>
      </c>
      <c r="P28" s="385" t="str">
        <f>'[11]Output tables 4'!$Y$42</f>
        <v>n.a.</v>
      </c>
      <c r="Q28" s="386" t="str">
        <f>'[11]Output tables 4'!$Y$49</f>
        <v>Good performance</v>
      </c>
      <c r="R28" s="385"/>
      <c r="S28" s="254">
        <f t="shared" si="1"/>
        <v>1</v>
      </c>
      <c r="U28" s="51">
        <f>IF(F28&lt;='Annex-LM'!$O$2,1,0)</f>
        <v>0</v>
      </c>
      <c r="V28" s="51">
        <f>IF(H28&lt;='Annex-LM'!$O$2,1,0)</f>
        <v>0</v>
      </c>
    </row>
    <row r="29" spans="1:22" ht="12.75" customHeight="1" collapsed="1" thickBot="1">
      <c r="A29" s="58"/>
      <c r="B29" s="421"/>
      <c r="C29" s="189"/>
      <c r="D29" s="140"/>
      <c r="E29" s="180"/>
      <c r="F29" s="140"/>
      <c r="G29" s="118" t="str">
        <f t="shared" si="0"/>
        <v/>
      </c>
      <c r="H29" s="143"/>
      <c r="J29" s="51"/>
      <c r="K29" s="283"/>
      <c r="L29" s="51"/>
      <c r="M29" s="51"/>
      <c r="N29" s="52"/>
      <c r="O29" s="249"/>
      <c r="P29" s="249"/>
      <c r="Q29" s="250"/>
      <c r="R29" s="249"/>
      <c r="S29" s="361"/>
      <c r="U29" s="51">
        <f>IF(F29&lt;='Annex-LM'!$O$2,1,0)</f>
        <v>0</v>
      </c>
      <c r="V29" s="51">
        <f>IF(H29&lt;='Annex-LM'!$O$2,1,0)</f>
        <v>0</v>
      </c>
    </row>
    <row r="30" spans="1:22" s="66" customFormat="1" ht="30.75" thickBot="1">
      <c r="A30" s="58"/>
      <c r="B30" s="230" t="s">
        <v>76</v>
      </c>
      <c r="C30" s="231"/>
      <c r="D30" s="231"/>
      <c r="E30" s="232"/>
      <c r="F30" s="233">
        <f>'[11]Output tables 3'!Z$23</f>
        <v>1.6342603765091586</v>
      </c>
      <c r="G30" s="233"/>
      <c r="H30" s="234">
        <f>'[11]Output tables 4'!Z$23</f>
        <v>16</v>
      </c>
      <c r="J30" s="286"/>
      <c r="K30" s="51"/>
      <c r="L30" s="287">
        <f>SUM(L7:L28)</f>
        <v>3</v>
      </c>
      <c r="M30" s="288">
        <f>SUM(M7:M28)</f>
        <v>1</v>
      </c>
      <c r="N30" s="72"/>
      <c r="O30" s="263"/>
      <c r="P30" s="263"/>
      <c r="Q30" s="383"/>
      <c r="R30" s="263"/>
      <c r="S30" s="361"/>
      <c r="U30" s="287">
        <f>SUM(U7:U28)</f>
        <v>1</v>
      </c>
      <c r="V30" s="288">
        <f>SUM(V7:V28)</f>
        <v>0</v>
      </c>
    </row>
    <row r="31" spans="1:22" s="66" customFormat="1">
      <c r="B31" s="206"/>
      <c r="C31" s="506"/>
      <c r="D31" s="506"/>
      <c r="E31" s="506"/>
      <c r="F31" s="506"/>
      <c r="G31" s="506"/>
      <c r="H31" s="506"/>
      <c r="J31" s="53">
        <f>SUM(J7:J28)</f>
        <v>5</v>
      </c>
      <c r="K31" s="51"/>
      <c r="L31" s="51"/>
      <c r="M31" s="289"/>
      <c r="N31" s="74"/>
      <c r="O31" s="74"/>
      <c r="P31" s="74"/>
      <c r="Q31" s="74"/>
      <c r="R31" s="74"/>
      <c r="S31" s="74"/>
      <c r="U31" s="51"/>
      <c r="V31" s="289"/>
    </row>
    <row r="32" spans="1:22" s="67" customFormat="1" ht="12.75" customHeight="1">
      <c r="B32" s="422"/>
      <c r="C32" s="65"/>
      <c r="D32" s="65"/>
      <c r="E32" s="182"/>
      <c r="F32" s="65"/>
      <c r="G32" s="65"/>
      <c r="H32" s="65"/>
      <c r="J32" s="72"/>
      <c r="K32" s="280"/>
      <c r="L32" s="72"/>
      <c r="M32" s="53"/>
      <c r="N32" s="72"/>
      <c r="O32" s="72"/>
      <c r="P32" s="72"/>
      <c r="Q32" s="72"/>
      <c r="R32" s="72"/>
      <c r="S32" s="72"/>
      <c r="U32" s="52"/>
      <c r="V32" s="52"/>
    </row>
    <row r="33" spans="1:22" s="67" customFormat="1" ht="15.75" thickBot="1">
      <c r="B33" s="507" t="str">
        <f>[21]Parameters!$C$3</f>
        <v>Sector specific regulation (telecom, energy)</v>
      </c>
      <c r="C33" s="507"/>
      <c r="D33" s="507"/>
      <c r="E33" s="507"/>
      <c r="F33" s="507"/>
      <c r="G33" s="68"/>
      <c r="H33" s="68"/>
      <c r="J33" s="72"/>
      <c r="K33" s="280"/>
      <c r="L33" s="72"/>
      <c r="M33" s="53"/>
      <c r="N33" s="72"/>
      <c r="O33" s="72"/>
      <c r="P33" s="72"/>
      <c r="Q33" s="72"/>
      <c r="R33" s="72"/>
      <c r="S33" s="72"/>
      <c r="U33" s="52"/>
      <c r="V33" s="52"/>
    </row>
    <row r="34" spans="1:22" s="67" customFormat="1" ht="13.5" thickBot="1">
      <c r="B34" s="225"/>
      <c r="C34" s="490" t="s">
        <v>102</v>
      </c>
      <c r="D34" s="491"/>
      <c r="E34" s="492"/>
      <c r="F34" s="490" t="s">
        <v>103</v>
      </c>
      <c r="G34" s="491"/>
      <c r="H34" s="492"/>
      <c r="I34" s="194"/>
      <c r="J34" s="43"/>
      <c r="K34" s="280"/>
      <c r="L34" s="72"/>
      <c r="M34" s="72"/>
      <c r="N34" s="72"/>
      <c r="O34" s="72"/>
      <c r="P34" s="72"/>
      <c r="Q34" s="72"/>
      <c r="R34" s="72"/>
      <c r="S34" s="72"/>
      <c r="U34" s="283"/>
      <c r="V34" s="283"/>
    </row>
    <row r="35" spans="1:22" ht="13.5" thickBot="1">
      <c r="A35" s="64"/>
      <c r="B35" s="223"/>
      <c r="C35" s="493" t="s">
        <v>104</v>
      </c>
      <c r="D35" s="493" t="s">
        <v>105</v>
      </c>
      <c r="E35" s="495" t="s">
        <v>150</v>
      </c>
      <c r="F35" s="497" t="str">
        <f xml:space="preserve"> "Level relative to "&amp; '[21]Output tables 1'!$E$3</f>
        <v>Level relative to EU15</v>
      </c>
      <c r="G35" s="488" t="s">
        <v>33</v>
      </c>
      <c r="H35" s="489"/>
      <c r="I35" s="186"/>
      <c r="J35" s="281"/>
      <c r="K35" s="283"/>
      <c r="L35" s="282" t="s">
        <v>83</v>
      </c>
      <c r="M35" s="53"/>
      <c r="U35" s="282" t="s">
        <v>83</v>
      </c>
      <c r="V35" s="53"/>
    </row>
    <row r="36" spans="1:22" ht="42.75" thickBot="1">
      <c r="A36" s="64"/>
      <c r="B36" s="224"/>
      <c r="C36" s="499"/>
      <c r="D36" s="499"/>
      <c r="E36" s="500"/>
      <c r="F36" s="498"/>
      <c r="G36" s="120" t="s">
        <v>106</v>
      </c>
      <c r="H36" s="415" t="str">
        <f>"Relative " &amp;'[21]Output tables 1'!$E$3</f>
        <v>Relative EU15</v>
      </c>
      <c r="J36" s="147" t="s">
        <v>84</v>
      </c>
      <c r="K36" s="283"/>
      <c r="L36" s="284" t="s">
        <v>38</v>
      </c>
      <c r="M36" s="285" t="s">
        <v>1</v>
      </c>
      <c r="U36" s="284" t="s">
        <v>38</v>
      </c>
      <c r="V36" s="285" t="s">
        <v>1</v>
      </c>
    </row>
    <row r="37" spans="1:22" ht="13.5" thickBot="1">
      <c r="A37" s="58"/>
      <c r="B37" s="196" t="s">
        <v>123</v>
      </c>
      <c r="C37" s="203"/>
      <c r="D37" s="201"/>
      <c r="E37" s="204"/>
      <c r="F37" s="205"/>
      <c r="G37" s="202"/>
      <c r="H37" s="195"/>
      <c r="J37" s="43"/>
      <c r="K37" s="283"/>
      <c r="L37" s="274"/>
      <c r="M37" s="274"/>
      <c r="O37" s="255"/>
      <c r="P37" s="256"/>
      <c r="Q37" s="256"/>
      <c r="R37" s="256"/>
      <c r="S37" s="257"/>
      <c r="U37" s="51">
        <f>IF(F37&lt;='Annex-LM'!$O$2,1,0)</f>
        <v>0</v>
      </c>
      <c r="V37" s="51">
        <f>IF(H37&lt;='Annex-LM'!$O$2,1,0)</f>
        <v>0</v>
      </c>
    </row>
    <row r="38" spans="1:22" ht="48">
      <c r="A38" s="58">
        <v>1</v>
      </c>
      <c r="B38" s="423" t="str">
        <f>'[21]Output tables 3'!D$4</f>
        <v>Market share of the incumbent in fixed telecommunications - local calls (including calls to the Internet) - as a percentage of the total market (STRIND tsier070) (-)</v>
      </c>
      <c r="C38" s="122" t="str">
        <f>'[21]Narrow list'!$A5</f>
        <v>perf</v>
      </c>
      <c r="D38" s="123" t="s">
        <v>111</v>
      </c>
      <c r="E38" s="195"/>
      <c r="F38" s="125">
        <f>'[21]Output tables 3'!$D$23</f>
        <v>-28.973643831431932</v>
      </c>
      <c r="G38" s="123" t="str">
        <f>IF(H38="","",IF((H38/10*O38*S38+P38)*S38&gt;$J$2,"↑",IF((H38/10*O38*S38+P38)*S38&lt;-$J$2,"↓","=")))</f>
        <v/>
      </c>
      <c r="H38" s="126" t="str">
        <f>'[21]Output tables 4'!$D$23</f>
        <v/>
      </c>
      <c r="J38" s="51"/>
      <c r="K38" s="283"/>
      <c r="L38" s="51">
        <f>IF($J38=1, IF(F38&lt;'Annex-LM'!$N$2,1,0),0)</f>
        <v>0</v>
      </c>
      <c r="M38" s="51">
        <f>IF($J38=1, IF(H38&lt;'Annex-LM'!$N$2,1,0),0)</f>
        <v>0</v>
      </c>
      <c r="O38" s="244" t="str">
        <f>'[21]Output tables 4'!$D$43</f>
        <v/>
      </c>
      <c r="P38" s="245" t="str">
        <f>'[21]Output tables 4'!$D$42</f>
        <v>n.a.</v>
      </c>
      <c r="Q38" s="246" t="str">
        <f>'[21]Output tables 4'!$D$49</f>
        <v>Bad performance</v>
      </c>
      <c r="R38" s="245"/>
      <c r="S38" s="247">
        <f>IF(Q38="Good performance",1,IF(Q38="Bad performance",-1,IF(Q38="Unclear",1,"")))</f>
        <v>-1</v>
      </c>
      <c r="U38" s="51">
        <f>IF(F38&lt;='Annex-LM'!$O$2,1,0)</f>
        <v>1</v>
      </c>
      <c r="V38" s="51">
        <f>IF(H38&lt;='Annex-LM'!$O$2,1,0)</f>
        <v>0</v>
      </c>
    </row>
    <row r="39" spans="1:22" ht="48">
      <c r="A39" s="58">
        <v>2</v>
      </c>
      <c r="B39" s="424" t="str">
        <f>'[21]Output tables 3'!E$4</f>
        <v>Market share of the incumbent in fixed telecommunications - long distance calls - as a percentage of the total market (STRIND tsier070) (-)</v>
      </c>
      <c r="C39" s="133" t="str">
        <f>'[21]Narrow list'!$A6</f>
        <v>perf</v>
      </c>
      <c r="D39" s="134" t="s">
        <v>111</v>
      </c>
      <c r="E39" s="135"/>
      <c r="F39" s="133">
        <f>'[21]Output tables 3'!$E$23</f>
        <v>-30</v>
      </c>
      <c r="G39" s="134" t="str">
        <f t="shared" ref="G39:G45" si="2">IF(H39="","",IF((H39/10*O39*S39+P39)*S39&gt;$J$2,"↑",IF((H39/10*O39*S39+P39)*S39&lt;-$J$2,"↓","=")))</f>
        <v/>
      </c>
      <c r="H39" s="136" t="str">
        <f>'[21]Output tables 4'!$E$23</f>
        <v/>
      </c>
      <c r="J39" s="51"/>
      <c r="K39" s="283"/>
      <c r="L39" s="51">
        <f>IF($J39=1, IF(F39&lt;'Annex-LM'!$N$2,1,0),0)</f>
        <v>0</v>
      </c>
      <c r="M39" s="51">
        <f>IF($J39=1, IF(H39&lt;'Annex-LM'!$N$2,1,0),0)</f>
        <v>0</v>
      </c>
      <c r="N39" s="52"/>
      <c r="O39" s="244" t="str">
        <f>'[21]Output tables 4'!$E$43</f>
        <v/>
      </c>
      <c r="P39" s="245" t="str">
        <f>'[21]Output tables 4'!$E$42</f>
        <v>n.a.</v>
      </c>
      <c r="Q39" s="246" t="str">
        <f>'[21]Output tables 4'!$E$49</f>
        <v>Bad performance</v>
      </c>
      <c r="R39" s="245"/>
      <c r="S39" s="247">
        <f t="shared" ref="S39:S45" si="3">IF(Q39="Good performance",1,IF(Q39="Bad performance",-1,IF(Q39="Unclear",1,"")))</f>
        <v>-1</v>
      </c>
      <c r="U39" s="51">
        <f>IF(F39&lt;='Annex-LM'!$O$2,1,0)</f>
        <v>1</v>
      </c>
      <c r="V39" s="51">
        <f>IF(H39&lt;='Annex-LM'!$O$2,1,0)</f>
        <v>0</v>
      </c>
    </row>
    <row r="40" spans="1:22" ht="48">
      <c r="A40" s="58">
        <v>3</v>
      </c>
      <c r="B40" s="424" t="str">
        <f>'[21]Output tables 3'!F$4</f>
        <v>Market share of the incumbent in fixed telecommunications - international calls - as a percentage of the total market (STRIND tsier070) (-)</v>
      </c>
      <c r="C40" s="133" t="str">
        <f>'[21]Narrow list'!$A7</f>
        <v>perf</v>
      </c>
      <c r="D40" s="134" t="s">
        <v>111</v>
      </c>
      <c r="E40" s="135"/>
      <c r="F40" s="133">
        <f>'[21]Output tables 3'!$F$23</f>
        <v>-30</v>
      </c>
      <c r="G40" s="134" t="str">
        <f t="shared" si="2"/>
        <v/>
      </c>
      <c r="H40" s="136" t="str">
        <f>'[21]Output tables 4'!$F$23</f>
        <v/>
      </c>
      <c r="J40" s="51"/>
      <c r="K40" s="265"/>
      <c r="L40" s="51">
        <f>IF($J40=1, IF(F40&lt;'Annex-LM'!$N$2,1,0),0)</f>
        <v>0</v>
      </c>
      <c r="M40" s="51">
        <f>IF($J40=1, IF(H40&lt;'Annex-LM'!$N$2,1,0),0)</f>
        <v>0</v>
      </c>
      <c r="O40" s="244" t="str">
        <f>'[21]Output tables 4'!$F$43</f>
        <v/>
      </c>
      <c r="P40" s="245" t="str">
        <f>'[21]Output tables 4'!$F$42</f>
        <v>n.a.</v>
      </c>
      <c r="Q40" s="246" t="str">
        <f>'[21]Output tables 4'!$F$49</f>
        <v>Bad performance</v>
      </c>
      <c r="R40" s="245"/>
      <c r="S40" s="247">
        <f t="shared" si="3"/>
        <v>-1</v>
      </c>
      <c r="U40" s="51">
        <f>IF(F40&lt;='Annex-LM'!$O$2,1,0)</f>
        <v>1</v>
      </c>
      <c r="V40" s="51">
        <f>IF(H40&lt;='Annex-LM'!$O$2,1,0)</f>
        <v>0</v>
      </c>
    </row>
    <row r="41" spans="1:22" ht="48">
      <c r="A41" s="58">
        <v>4</v>
      </c>
      <c r="B41" s="425" t="str">
        <f>'[21]Output tables 3'!G$4</f>
        <v>Average of the market share of the incumbent in fixed telecom (local, national, international) own calculations using STRIND indicators (-)</v>
      </c>
      <c r="C41" s="128" t="str">
        <f>'[21]Narrow list'!$A8</f>
        <v>perf</v>
      </c>
      <c r="D41" s="129" t="s">
        <v>111</v>
      </c>
      <c r="E41" s="130">
        <v>1</v>
      </c>
      <c r="F41" s="128">
        <f>'[21]Output tables 3'!$G$23</f>
        <v>-30</v>
      </c>
      <c r="G41" s="129" t="str">
        <f t="shared" si="2"/>
        <v/>
      </c>
      <c r="H41" s="131" t="str">
        <f>'[21]Output tables 4'!$G$23</f>
        <v/>
      </c>
      <c r="J41" s="51">
        <v>1</v>
      </c>
      <c r="K41" s="283"/>
      <c r="L41" s="51">
        <f>IF($J41=1, IF(F41&lt;'Annex-LM'!$N$2,1,0),0)</f>
        <v>1</v>
      </c>
      <c r="M41" s="51">
        <f>IF($J41=1, IF(H41&lt;'Annex-LM'!$N$2,1,0),0)</f>
        <v>0</v>
      </c>
      <c r="O41" s="244" t="str">
        <f>'[21]Output tables 4'!$G$43</f>
        <v/>
      </c>
      <c r="P41" s="245" t="str">
        <f>'[21]Output tables 4'!$G$42</f>
        <v>n.a.</v>
      </c>
      <c r="Q41" s="246" t="str">
        <f>'[21]Output tables 4'!$G$49</f>
        <v>Bad performance</v>
      </c>
      <c r="R41" s="245"/>
      <c r="S41" s="247">
        <f t="shared" si="3"/>
        <v>-1</v>
      </c>
      <c r="U41" s="51">
        <f>IF(F41&lt;='Annex-LM'!$O$2,1,0)</f>
        <v>1</v>
      </c>
      <c r="V41" s="51">
        <f>IF(H41&lt;='Annex-LM'!$O$2,1,0)</f>
        <v>0</v>
      </c>
    </row>
    <row r="42" spans="1:22" ht="48">
      <c r="A42" s="58">
        <v>5</v>
      </c>
      <c r="B42" s="425" t="str">
        <f>'[21]Output tables 3'!H$4</f>
        <v>Market share of the leading operator in mobile telecommunication - as a percentage of the total market (STRIND tsier080) (-)</v>
      </c>
      <c r="C42" s="128" t="str">
        <f>'[21]Narrow list'!$A9</f>
        <v>perf</v>
      </c>
      <c r="D42" s="129" t="s">
        <v>199</v>
      </c>
      <c r="E42" s="130">
        <v>1</v>
      </c>
      <c r="F42" s="128">
        <f>'[21]Output tables 3'!$H$23</f>
        <v>-18.148263074293951</v>
      </c>
      <c r="G42" s="129" t="str">
        <f t="shared" si="2"/>
        <v/>
      </c>
      <c r="H42" s="131" t="str">
        <f>'[21]Output tables 4'!$H$23</f>
        <v/>
      </c>
      <c r="J42" s="51">
        <v>1</v>
      </c>
      <c r="K42" s="283"/>
      <c r="L42" s="51">
        <f>IF($J42=1, IF(F42&lt;'Annex-LM'!$N$2,1,0),0)</f>
        <v>1</v>
      </c>
      <c r="M42" s="51">
        <f>IF($J42=1, IF(H42&lt;'Annex-LM'!$N$2,1,0),0)</f>
        <v>0</v>
      </c>
      <c r="O42" s="248" t="str">
        <f>'[21]Output tables 4'!$H$43</f>
        <v/>
      </c>
      <c r="P42" s="249" t="str">
        <f>'[21]Output tables 4'!$H$42</f>
        <v>n.a.</v>
      </c>
      <c r="Q42" s="250" t="str">
        <f>'[21]Output tables 4'!$H$49</f>
        <v>Bad performance</v>
      </c>
      <c r="R42" s="249"/>
      <c r="S42" s="247">
        <f t="shared" si="3"/>
        <v>-1</v>
      </c>
      <c r="U42" s="51">
        <f>IF(F42&lt;='Annex-LM'!$O$2,1,0)</f>
        <v>1</v>
      </c>
      <c r="V42" s="51">
        <f>IF(H42&lt;='Annex-LM'!$O$2,1,0)</f>
        <v>0</v>
      </c>
    </row>
    <row r="43" spans="1:22" ht="48">
      <c r="A43" s="58">
        <v>6</v>
      </c>
      <c r="B43" s="425" t="str">
        <f>'[21]Output tables 3'!I$4</f>
        <v>Price of telecommunications - local calls - Price level and evolution in the telecommunications market (in Euro per 10 min call) (STRIND tsier030) (-)</v>
      </c>
      <c r="C43" s="128" t="str">
        <f>'[21]Narrow list'!$A10</f>
        <v>perf</v>
      </c>
      <c r="D43" s="129" t="s">
        <v>179</v>
      </c>
      <c r="E43" s="130">
        <v>0.33333333333333331</v>
      </c>
      <c r="F43" s="128">
        <f>'[21]Output tables 3'!$I$23</f>
        <v>11.349088201872368</v>
      </c>
      <c r="G43" s="129" t="str">
        <f t="shared" si="2"/>
        <v>↓</v>
      </c>
      <c r="H43" s="131">
        <f>'[21]Output tables 4'!$I$23</f>
        <v>-4.0911401324935897</v>
      </c>
      <c r="J43" s="51">
        <v>1</v>
      </c>
      <c r="K43" s="283"/>
      <c r="L43" s="51">
        <f>IF($J43=1, IF(F43&lt;'Annex-LM'!$N$2,1,0),0)</f>
        <v>0</v>
      </c>
      <c r="M43" s="51">
        <f>IF($J43=1, IF(H43&lt;'Annex-LM'!$N$2,1,0),0)</f>
        <v>1</v>
      </c>
      <c r="O43" s="248">
        <f>'[21]Output tables 4'!$I$43</f>
        <v>2.2064428202469926</v>
      </c>
      <c r="P43" s="249">
        <f>'[21]Output tables 4'!$I$42</f>
        <v>-0.80392124509771623</v>
      </c>
      <c r="Q43" s="250" t="str">
        <f>'[21]Output tables 4'!$I$49</f>
        <v>Bad performance</v>
      </c>
      <c r="R43" s="249"/>
      <c r="S43" s="247">
        <f t="shared" si="3"/>
        <v>-1</v>
      </c>
      <c r="U43" s="51">
        <f>IF(F43&lt;='Annex-LM'!$O$2,1,0)</f>
        <v>0</v>
      </c>
      <c r="V43" s="51">
        <f>IF(H43&lt;='Annex-LM'!$O$2,1,0)</f>
        <v>0</v>
      </c>
    </row>
    <row r="44" spans="1:22" ht="48">
      <c r="A44" s="58">
        <v>7</v>
      </c>
      <c r="B44" s="425" t="str">
        <f>'[21]Output tables 3'!J$4</f>
        <v>Price of telecommunications - national calls - Price level and evolution in the telecommunications market (in Euro per 10 min call) (STRIND tsier030) (-)</v>
      </c>
      <c r="C44" s="128" t="str">
        <f>'[21]Narrow list'!$A11</f>
        <v>perf</v>
      </c>
      <c r="D44" s="129" t="s">
        <v>179</v>
      </c>
      <c r="E44" s="130">
        <v>0.33333333333333331</v>
      </c>
      <c r="F44" s="128" t="str">
        <f>'[21]Output tables 3'!$J$23</f>
        <v/>
      </c>
      <c r="G44" s="129" t="str">
        <f t="shared" si="2"/>
        <v/>
      </c>
      <c r="H44" s="131" t="str">
        <f>'[21]Output tables 4'!$J$23</f>
        <v/>
      </c>
      <c r="J44" s="51">
        <v>1</v>
      </c>
      <c r="K44" s="283"/>
      <c r="L44" s="51">
        <f>IF($J44=1, IF(F44&lt;'Annex-LM'!$N$2,1,0),0)</f>
        <v>0</v>
      </c>
      <c r="M44" s="51">
        <f>IF($J44=1, IF(H44&lt;'Annex-LM'!$N$2,1,0),0)</f>
        <v>0</v>
      </c>
      <c r="O44" s="248">
        <f>'[21]Output tables 4'!$J$43</f>
        <v>3.4411029441426635</v>
      </c>
      <c r="P44" s="249">
        <f>'[21]Output tables 4'!$J$42</f>
        <v>-8.6520262183018897</v>
      </c>
      <c r="Q44" s="250" t="str">
        <f>'[21]Output tables 4'!$J$49</f>
        <v>Bad performance</v>
      </c>
      <c r="R44" s="249"/>
      <c r="S44" s="247">
        <f t="shared" si="3"/>
        <v>-1</v>
      </c>
      <c r="U44" s="51">
        <f>IF(F44&lt;='Annex-LM'!$O$2,1,0)</f>
        <v>0</v>
      </c>
      <c r="V44" s="51">
        <f>IF(H44&lt;='Annex-LM'!$O$2,1,0)</f>
        <v>0</v>
      </c>
    </row>
    <row r="45" spans="1:22" ht="48.75" thickBot="1">
      <c r="A45" s="58">
        <v>8</v>
      </c>
      <c r="B45" s="425" t="str">
        <f>'[21]Output tables 3'!K$4</f>
        <v>Price of telecommunications - calls to USA - Price level and evolution in the telecommunications market (in Euro per 10 min call) (STRIND tsier030) (-)</v>
      </c>
      <c r="C45" s="128" t="str">
        <f>'[21]Narrow list'!$A12</f>
        <v>perf</v>
      </c>
      <c r="D45" s="129" t="s">
        <v>179</v>
      </c>
      <c r="E45" s="130">
        <v>0.33333333333333331</v>
      </c>
      <c r="F45" s="128">
        <f>'[21]Output tables 3'!$K$23</f>
        <v>-1.9426223531632527</v>
      </c>
      <c r="G45" s="129" t="str">
        <f t="shared" si="2"/>
        <v>↑</v>
      </c>
      <c r="H45" s="131">
        <f>'[21]Output tables 4'!$K$23</f>
        <v>17.059063646707866</v>
      </c>
      <c r="J45" s="51">
        <v>1</v>
      </c>
      <c r="K45" s="283"/>
      <c r="L45" s="51">
        <f>IF($J45=1, IF(F45&lt;'Annex-LM'!$N$2,1,0),0)</f>
        <v>0</v>
      </c>
      <c r="M45" s="51">
        <f>IF($J45=1, IF(H45&lt;'Annex-LM'!$N$2,1,0),0)</f>
        <v>0</v>
      </c>
      <c r="O45" s="248">
        <f>'[21]Output tables 4'!$K$43</f>
        <v>4.0183235533847057</v>
      </c>
      <c r="P45" s="249">
        <f>'[21]Output tables 4'!$K$42</f>
        <v>-7.2798399996464456</v>
      </c>
      <c r="Q45" s="250" t="str">
        <f>'[21]Output tables 4'!$K$49</f>
        <v>Bad performance</v>
      </c>
      <c r="R45" s="249"/>
      <c r="S45" s="247">
        <f t="shared" si="3"/>
        <v>-1</v>
      </c>
      <c r="U45" s="51">
        <f>IF(F45&lt;='Annex-LM'!$O$2,1,0)</f>
        <v>0</v>
      </c>
      <c r="V45" s="51">
        <f>IF(H45&lt;='Annex-LM'!$O$2,1,0)</f>
        <v>0</v>
      </c>
    </row>
    <row r="46" spans="1:22" ht="13.5" thickBot="1">
      <c r="A46" s="58"/>
      <c r="B46" s="196" t="s">
        <v>122</v>
      </c>
      <c r="C46" s="378"/>
      <c r="D46" s="378"/>
      <c r="E46" s="379"/>
      <c r="F46" s="378"/>
      <c r="G46" s="378" t="str">
        <f t="shared" ref="G46:G62" si="4">IF(H46="","",IF((H46/10*O46*S46+P46)*S46&gt;$J$2,"↑",IF((H46/10*O46*S46+P46)*S46&lt;-$J$2,"↓","=")))</f>
        <v/>
      </c>
      <c r="H46" s="372"/>
      <c r="J46" s="51"/>
      <c r="K46" s="283"/>
      <c r="L46" s="51"/>
      <c r="M46" s="51"/>
      <c r="O46" s="258"/>
      <c r="P46" s="259"/>
      <c r="Q46" s="259"/>
      <c r="R46" s="259"/>
      <c r="S46" s="247" t="str">
        <f t="shared" ref="S46:S61" si="5">IF(Q46="Good performance",1,IF(Q46="Bad performance",-1,IF(Q46="Unclear",1,"")))</f>
        <v/>
      </c>
      <c r="U46" s="51">
        <f>IF(F46&lt;='Annex-LM'!$O$2,1,0)</f>
        <v>0</v>
      </c>
      <c r="V46" s="51">
        <f>IF(H46&lt;='Annex-LM'!$O$2,1,0)</f>
        <v>0</v>
      </c>
    </row>
    <row r="47" spans="1:22" ht="36">
      <c r="A47" s="58">
        <v>9</v>
      </c>
      <c r="B47" s="425" t="str">
        <f>'[21]Output tables 3'!L$4</f>
        <v>Market share of the largest generator in the electricity market - as a percentage of the total generation (STRIND tsier060) (-)</v>
      </c>
      <c r="C47" s="128" t="str">
        <f>'[21]Narrow list'!$A13</f>
        <v>perf</v>
      </c>
      <c r="D47" s="129" t="s">
        <v>113</v>
      </c>
      <c r="E47" s="130">
        <v>1</v>
      </c>
      <c r="F47" s="128">
        <f>'[21]Output tables 3'!$L$23</f>
        <v>-22.234339636052429</v>
      </c>
      <c r="G47" s="129" t="str">
        <f t="shared" si="4"/>
        <v>=</v>
      </c>
      <c r="H47" s="131">
        <f>'[21]Output tables 4'!$L$23</f>
        <v>-9.5056885062732714</v>
      </c>
      <c r="J47" s="51">
        <v>1</v>
      </c>
      <c r="K47" s="283"/>
      <c r="L47" s="51">
        <f>IF($J47=1, IF(F47&lt;'Annex-LM'!$N$2,1,0),0)</f>
        <v>1</v>
      </c>
      <c r="M47" s="51">
        <f>IF($J47=1, IF(H47&lt;'Annex-LM'!$N$2,1,0),0)</f>
        <v>1</v>
      </c>
      <c r="O47" s="248">
        <f>'[21]Output tables 4'!$L$43</f>
        <v>1.9014133263026753</v>
      </c>
      <c r="P47" s="249">
        <f>'[21]Output tables 4'!$L$42</f>
        <v>-1.807424280151017</v>
      </c>
      <c r="Q47" s="250" t="str">
        <f>'[21]Output tables 4'!$L$49</f>
        <v>Bad performance</v>
      </c>
      <c r="R47" s="249"/>
      <c r="S47" s="247">
        <f t="shared" si="5"/>
        <v>-1</v>
      </c>
      <c r="U47" s="51">
        <f>IF(F47&lt;='Annex-LM'!$O$2,1,0)</f>
        <v>1</v>
      </c>
      <c r="V47" s="51">
        <f>IF(H47&lt;='Annex-LM'!$O$2,1,0)</f>
        <v>0</v>
      </c>
    </row>
    <row r="48" spans="1:22" ht="36">
      <c r="A48" s="58">
        <v>10</v>
      </c>
      <c r="B48" s="425" t="str">
        <f>'[21]Output tables 3'!M$4</f>
        <v>Electricity prices - industrial users - Price level and evolution in the electricity market (in Euro per kWh) (STRIND tsier040) (-)</v>
      </c>
      <c r="C48" s="128" t="str">
        <f>'[21]Narrow list'!$A14</f>
        <v>perf</v>
      </c>
      <c r="D48" s="129" t="s">
        <v>200</v>
      </c>
      <c r="E48" s="130">
        <v>0.5</v>
      </c>
      <c r="F48" s="128">
        <f>'[21]Output tables 3'!$M$23</f>
        <v>-28.261663830545768</v>
      </c>
      <c r="G48" s="129" t="str">
        <f t="shared" si="4"/>
        <v>↓</v>
      </c>
      <c r="H48" s="131">
        <f>'[21]Output tables 4'!$M$23</f>
        <v>-17.260312361079976</v>
      </c>
      <c r="J48" s="51">
        <v>1</v>
      </c>
      <c r="K48" s="283"/>
      <c r="L48" s="51">
        <f>IF($J48=1, IF(F48&lt;'Annex-LM'!$N$2,1,0),0)</f>
        <v>1</v>
      </c>
      <c r="M48" s="51">
        <f>IF($J48=1, IF(H48&lt;'Annex-LM'!$N$2,1,0),0)</f>
        <v>1</v>
      </c>
      <c r="O48" s="244">
        <f>'[21]Output tables 4'!$M$43</f>
        <v>3.0055245990751258</v>
      </c>
      <c r="P48" s="245">
        <f>'[21]Output tables 4'!$M$42</f>
        <v>3.6369987933194068</v>
      </c>
      <c r="Q48" s="246" t="str">
        <f>'[21]Output tables 4'!$M$49</f>
        <v>Bad performance</v>
      </c>
      <c r="R48" s="245"/>
      <c r="S48" s="247">
        <f t="shared" si="5"/>
        <v>-1</v>
      </c>
      <c r="U48" s="51">
        <f>IF(F48&lt;='Annex-LM'!$O$2,1,0)</f>
        <v>1</v>
      </c>
      <c r="V48" s="51">
        <f>IF(H48&lt;='Annex-LM'!$O$2,1,0)</f>
        <v>1</v>
      </c>
    </row>
    <row r="49" spans="1:22" ht="36">
      <c r="A49" s="58">
        <v>11</v>
      </c>
      <c r="B49" s="425" t="str">
        <f>'[21]Output tables 3'!N$4</f>
        <v>Electricity prices - households - Price level and evolution in the electricity market (in Euro per kWh) (STRIND tsier040) (-)</v>
      </c>
      <c r="C49" s="128" t="str">
        <f>'[21]Narrow list'!$A15</f>
        <v>perf</v>
      </c>
      <c r="D49" s="129" t="s">
        <v>200</v>
      </c>
      <c r="E49" s="130">
        <v>0.5</v>
      </c>
      <c r="F49" s="128">
        <f>'[21]Output tables 3'!$N$23</f>
        <v>-10.064558127455468</v>
      </c>
      <c r="G49" s="129" t="str">
        <f t="shared" si="4"/>
        <v>↓</v>
      </c>
      <c r="H49" s="131">
        <f>'[21]Output tables 4'!$N$23</f>
        <v>-30</v>
      </c>
      <c r="J49" s="51">
        <v>1</v>
      </c>
      <c r="K49" s="283"/>
      <c r="L49" s="51">
        <f>IF($J49=1, IF(F49&lt;'Annex-LM'!$N$2,1,0),0)</f>
        <v>1</v>
      </c>
      <c r="M49" s="51">
        <f>IF($J49=1, IF(H49&lt;'Annex-LM'!$N$2,1,0),0)</f>
        <v>1</v>
      </c>
      <c r="O49" s="248">
        <f>'[21]Output tables 4'!$N$43</f>
        <v>2.1438528067992664</v>
      </c>
      <c r="P49" s="249">
        <f>'[21]Output tables 4'!$N$42</f>
        <v>1.800681175527745</v>
      </c>
      <c r="Q49" s="250" t="str">
        <f>'[21]Output tables 4'!$N$49</f>
        <v>Bad performance</v>
      </c>
      <c r="R49" s="249"/>
      <c r="S49" s="247">
        <f t="shared" si="5"/>
        <v>-1</v>
      </c>
      <c r="U49" s="51">
        <f>IF(F49&lt;='Annex-LM'!$O$2,1,0)</f>
        <v>0</v>
      </c>
      <c r="V49" s="51">
        <f>IF(H49&lt;='Annex-LM'!$O$2,1,0)</f>
        <v>1</v>
      </c>
    </row>
    <row r="50" spans="1:22" ht="36">
      <c r="A50" s="58">
        <v>12</v>
      </c>
      <c r="B50" s="425" t="str">
        <f>'[21]Output tables 3'!O$4</f>
        <v>Gas prices - industrial users - Price level and evolution in the gas market (in Euro per Gigajoule) (STRIND tsier050)(-)</v>
      </c>
      <c r="C50" s="128" t="str">
        <f>'[21]Narrow list'!$A16</f>
        <v>perf</v>
      </c>
      <c r="D50" s="129" t="s">
        <v>200</v>
      </c>
      <c r="E50" s="130">
        <v>0.5</v>
      </c>
      <c r="F50" s="128" t="str">
        <f>'[21]Output tables 3'!$O$23</f>
        <v/>
      </c>
      <c r="G50" s="129" t="str">
        <f t="shared" si="4"/>
        <v/>
      </c>
      <c r="H50" s="131" t="str">
        <f>'[21]Output tables 4'!$O$23</f>
        <v/>
      </c>
      <c r="J50" s="51">
        <v>1</v>
      </c>
      <c r="K50" s="283"/>
      <c r="L50" s="51">
        <f>IF($J50=1, IF(F50&lt;'Annex-LM'!$N$2,1,0),0)</f>
        <v>0</v>
      </c>
      <c r="M50" s="51">
        <f>IF($J50=1, IF(H50&lt;'Annex-LM'!$N$2,1,0),0)</f>
        <v>0</v>
      </c>
      <c r="O50" s="248">
        <f>'[21]Output tables 4'!$O$43</f>
        <v>2.247667806993622</v>
      </c>
      <c r="P50" s="249">
        <f>'[21]Output tables 4'!$O$42</f>
        <v>14.006910103727877</v>
      </c>
      <c r="Q50" s="250" t="str">
        <f>'[21]Output tables 4'!$O$49</f>
        <v>Bad performance</v>
      </c>
      <c r="R50" s="249"/>
      <c r="S50" s="247">
        <f t="shared" si="5"/>
        <v>-1</v>
      </c>
      <c r="U50" s="51">
        <f>IF(F50&lt;='Annex-LM'!$O$2,1,0)</f>
        <v>0</v>
      </c>
      <c r="V50" s="51">
        <f>IF(H50&lt;='Annex-LM'!$O$2,1,0)</f>
        <v>0</v>
      </c>
    </row>
    <row r="51" spans="1:22" ht="36.75" thickBot="1">
      <c r="A51" s="58">
        <v>13</v>
      </c>
      <c r="B51" s="425" t="str">
        <f>'[21]Output tables 3'!P$4</f>
        <v>Gas prices - households - Price level and evolution in the gas market (in Euro per Gigajoule) (STRIND tsier050)(-)</v>
      </c>
      <c r="C51" s="128" t="str">
        <f>'[21]Narrow list'!$A17</f>
        <v>perf</v>
      </c>
      <c r="D51" s="129" t="s">
        <v>200</v>
      </c>
      <c r="E51" s="130">
        <v>0.5</v>
      </c>
      <c r="F51" s="128" t="str">
        <f>'[21]Output tables 3'!$P$23</f>
        <v/>
      </c>
      <c r="G51" s="129" t="str">
        <f t="shared" si="4"/>
        <v/>
      </c>
      <c r="H51" s="131" t="str">
        <f>'[21]Output tables 4'!$P$23</f>
        <v/>
      </c>
      <c r="I51" s="66"/>
      <c r="J51" s="71">
        <v>1</v>
      </c>
      <c r="K51" s="283"/>
      <c r="L51" s="51">
        <f>IF($J51=1, IF(F51&lt;'Annex-LM'!$N$2,1,0),0)</f>
        <v>0</v>
      </c>
      <c r="M51" s="51">
        <f>IF($J51=1, IF(H51&lt;'Annex-LM'!$N$2,1,0),0)</f>
        <v>0</v>
      </c>
      <c r="O51" s="248">
        <f>'[21]Output tables 4'!$P$43</f>
        <v>1.6916292662652535</v>
      </c>
      <c r="P51" s="249">
        <f>'[21]Output tables 4'!$P$42</f>
        <v>7.8281694259298593</v>
      </c>
      <c r="Q51" s="250" t="str">
        <f>'[21]Output tables 4'!$P$49</f>
        <v>Bad performance</v>
      </c>
      <c r="R51" s="249"/>
      <c r="S51" s="247">
        <f t="shared" si="5"/>
        <v>-1</v>
      </c>
      <c r="U51" s="51">
        <f>IF(F51&lt;='Annex-LM'!$O$2,1,0)</f>
        <v>0</v>
      </c>
      <c r="V51" s="51">
        <f>IF(H51&lt;='Annex-LM'!$O$2,1,0)</f>
        <v>0</v>
      </c>
    </row>
    <row r="52" spans="1:22" ht="13.5" thickBot="1">
      <c r="A52" s="58"/>
      <c r="B52" s="196" t="s">
        <v>124</v>
      </c>
      <c r="C52" s="378"/>
      <c r="D52" s="378"/>
      <c r="E52" s="379"/>
      <c r="F52" s="378"/>
      <c r="G52" s="378" t="str">
        <f t="shared" si="4"/>
        <v/>
      </c>
      <c r="H52" s="372"/>
      <c r="I52" s="66"/>
      <c r="J52" s="71"/>
      <c r="K52" s="283"/>
      <c r="L52" s="51"/>
      <c r="M52" s="51"/>
      <c r="O52" s="260"/>
      <c r="P52" s="261"/>
      <c r="Q52" s="262"/>
      <c r="R52" s="261"/>
      <c r="S52" s="247" t="str">
        <f t="shared" si="5"/>
        <v/>
      </c>
      <c r="U52" s="51">
        <f>IF(F52&lt;='Annex-LM'!$O$2,1,0)</f>
        <v>0</v>
      </c>
      <c r="V52" s="51">
        <f>IF(H52&lt;='Annex-LM'!$O$2,1,0)</f>
        <v>0</v>
      </c>
    </row>
    <row r="53" spans="1:22" ht="24">
      <c r="A53" s="58">
        <v>14</v>
      </c>
      <c r="B53" s="424" t="str">
        <f>'[21]Output tables 3'!Q$4</f>
        <v xml:space="preserve"> Indicator of regulatory conditions in retail distribution - Barriers to entry - (OECD) (-)</v>
      </c>
      <c r="C53" s="133" t="str">
        <f>'[21]Narrow list'!$A18</f>
        <v>pol</v>
      </c>
      <c r="D53" s="134" t="s">
        <v>198</v>
      </c>
      <c r="E53" s="135"/>
      <c r="F53" s="133" t="str">
        <f>'[21]Output tables 3'!$Q$23</f>
        <v/>
      </c>
      <c r="G53" s="134" t="str">
        <f t="shared" si="4"/>
        <v/>
      </c>
      <c r="H53" s="136" t="str">
        <f>'[21]Output tables 4'!$Q$23</f>
        <v/>
      </c>
      <c r="I53" s="66"/>
      <c r="J53" s="71"/>
      <c r="K53" s="283"/>
      <c r="L53" s="51">
        <f>IF($J53=1, IF(F53&lt;'Annex-LM'!$N$2,1,0),0)</f>
        <v>0</v>
      </c>
      <c r="M53" s="51">
        <f>IF($J53=1, IF(H53&lt;'Annex-LM'!$N$2,1,0),0)</f>
        <v>0</v>
      </c>
      <c r="O53" s="248" t="str">
        <f>'[21]Output tables 4'!$Q$43</f>
        <v/>
      </c>
      <c r="P53" s="249" t="str">
        <f>'[21]Output tables 4'!$Q$42</f>
        <v>n.a.</v>
      </c>
      <c r="Q53" s="250" t="str">
        <f>'[21]Output tables 4'!$Q$49</f>
        <v>Bad performance</v>
      </c>
      <c r="R53" s="249"/>
      <c r="S53" s="247">
        <f t="shared" si="5"/>
        <v>-1</v>
      </c>
      <c r="U53" s="51">
        <f>IF(F53&lt;='Annex-LM'!$O$2,1,0)</f>
        <v>0</v>
      </c>
      <c r="V53" s="51">
        <f>IF(H53&lt;='Annex-LM'!$O$2,1,0)</f>
        <v>0</v>
      </c>
    </row>
    <row r="54" spans="1:22" ht="36">
      <c r="A54" s="58">
        <v>15</v>
      </c>
      <c r="B54" s="424" t="str">
        <f>'[21]Output tables 3'!R$4</f>
        <v xml:space="preserve"> Indicator of regulatory conditions in retail distribution - Operational restrictions - (OECD) (-)</v>
      </c>
      <c r="C54" s="133" t="str">
        <f>'[21]Narrow list'!$A19</f>
        <v>pol</v>
      </c>
      <c r="D54" s="134" t="s">
        <v>198</v>
      </c>
      <c r="E54" s="135"/>
      <c r="F54" s="133" t="str">
        <f>'[21]Output tables 3'!$R$23</f>
        <v/>
      </c>
      <c r="G54" s="134" t="str">
        <f t="shared" si="4"/>
        <v/>
      </c>
      <c r="H54" s="136" t="str">
        <f>'[21]Output tables 4'!$R$23</f>
        <v/>
      </c>
      <c r="I54" s="66"/>
      <c r="J54" s="71"/>
      <c r="K54" s="283"/>
      <c r="L54" s="51">
        <f>IF($J54=1, IF(F54&lt;'Annex-LM'!$N$2,1,0),0)</f>
        <v>0</v>
      </c>
      <c r="M54" s="51">
        <f>IF($J54=1, IF(H54&lt;'Annex-LM'!$N$2,1,0),0)</f>
        <v>0</v>
      </c>
      <c r="O54" s="248" t="str">
        <f>'[21]Output tables 4'!$R$43</f>
        <v/>
      </c>
      <c r="P54" s="249" t="str">
        <f>'[21]Output tables 4'!$R$42</f>
        <v>n.a.</v>
      </c>
      <c r="Q54" s="250" t="str">
        <f>'[21]Output tables 4'!$R$49</f>
        <v>Bad performance</v>
      </c>
      <c r="R54" s="249"/>
      <c r="S54" s="247">
        <f t="shared" si="5"/>
        <v>-1</v>
      </c>
      <c r="U54" s="51">
        <f>IF(F54&lt;='Annex-LM'!$O$2,1,0)</f>
        <v>0</v>
      </c>
      <c r="V54" s="51">
        <f>IF(H54&lt;='Annex-LM'!$O$2,1,0)</f>
        <v>0</v>
      </c>
    </row>
    <row r="55" spans="1:22" ht="24">
      <c r="A55" s="58">
        <v>16</v>
      </c>
      <c r="B55" s="424" t="str">
        <f>'[21]Output tables 3'!S$4</f>
        <v xml:space="preserve"> Indicator of regulatory conditions in retail distribution - Price controls - (OECD) (-)</v>
      </c>
      <c r="C55" s="133" t="str">
        <f>'[21]Narrow list'!$A20</f>
        <v>pol</v>
      </c>
      <c r="D55" s="134" t="s">
        <v>198</v>
      </c>
      <c r="E55" s="135"/>
      <c r="F55" s="133" t="str">
        <f>'[21]Output tables 3'!$S$23</f>
        <v/>
      </c>
      <c r="G55" s="134" t="str">
        <f t="shared" si="4"/>
        <v/>
      </c>
      <c r="H55" s="136" t="str">
        <f>'[21]Output tables 4'!$S$23</f>
        <v/>
      </c>
      <c r="I55" s="66"/>
      <c r="J55" s="71"/>
      <c r="K55" s="283"/>
      <c r="L55" s="51">
        <f>IF($J55=1, IF(F55&lt;'Annex-LM'!$N$2,1,0),0)</f>
        <v>0</v>
      </c>
      <c r="M55" s="51">
        <f>IF($J55=1, IF(H55&lt;'Annex-LM'!$N$2,1,0),0)</f>
        <v>0</v>
      </c>
      <c r="O55" s="248" t="str">
        <f>'[21]Output tables 4'!$S$43</f>
        <v/>
      </c>
      <c r="P55" s="249" t="str">
        <f>'[21]Output tables 4'!$S$42</f>
        <v>n.a.</v>
      </c>
      <c r="Q55" s="250" t="str">
        <f>'[21]Output tables 4'!$S$49</f>
        <v>Bad performance</v>
      </c>
      <c r="R55" s="249"/>
      <c r="S55" s="247">
        <f t="shared" si="5"/>
        <v>-1</v>
      </c>
      <c r="U55" s="51">
        <f>IF(F55&lt;='Annex-LM'!$O$2,1,0)</f>
        <v>0</v>
      </c>
      <c r="V55" s="51">
        <f>IF(H55&lt;='Annex-LM'!$O$2,1,0)</f>
        <v>0</v>
      </c>
    </row>
    <row r="56" spans="1:22" ht="36">
      <c r="A56" s="58">
        <v>17</v>
      </c>
      <c r="B56" s="424" t="str">
        <f>'[21]Output tables 3'!T$4</f>
        <v xml:space="preserve">Regulatory conditions in professional services sectors (Accounting, Architect, Engineer, Legal) (OECD) (-) </v>
      </c>
      <c r="C56" s="133" t="str">
        <f>'[21]Narrow list'!$A21</f>
        <v>pol</v>
      </c>
      <c r="D56" s="134" t="s">
        <v>198</v>
      </c>
      <c r="E56" s="135"/>
      <c r="F56" s="133" t="str">
        <f>'[21]Output tables 3'!$T$23</f>
        <v/>
      </c>
      <c r="G56" s="134" t="str">
        <f t="shared" si="4"/>
        <v/>
      </c>
      <c r="H56" s="136" t="str">
        <f>'[21]Output tables 4'!$T$23</f>
        <v/>
      </c>
      <c r="I56" s="66"/>
      <c r="J56" s="71"/>
      <c r="K56" s="283"/>
      <c r="L56" s="51">
        <f>IF($J56=1, IF(F56&lt;'Annex-LM'!$N$2,1,0),0)</f>
        <v>0</v>
      </c>
      <c r="M56" s="51">
        <f>IF($J56=1, IF(H56&lt;'Annex-LM'!$N$2,1,0),0)</f>
        <v>0</v>
      </c>
      <c r="O56" s="248" t="str">
        <f>'[21]Output tables 4'!$T$43</f>
        <v/>
      </c>
      <c r="P56" s="249" t="str">
        <f>'[21]Output tables 4'!$T$42</f>
        <v>n.a.</v>
      </c>
      <c r="Q56" s="250" t="str">
        <f>'[21]Output tables 4'!$T$49</f>
        <v>Bad performance</v>
      </c>
      <c r="R56" s="249"/>
      <c r="S56" s="247">
        <f t="shared" si="5"/>
        <v>-1</v>
      </c>
      <c r="U56" s="51">
        <f>IF(F56&lt;='Annex-LM'!$O$2,1,0)</f>
        <v>0</v>
      </c>
      <c r="V56" s="51">
        <f>IF(H56&lt;='Annex-LM'!$O$2,1,0)</f>
        <v>0</v>
      </c>
    </row>
    <row r="57" spans="1:22" hidden="1" outlineLevel="1">
      <c r="A57" s="58">
        <v>18</v>
      </c>
      <c r="B57" s="426" t="str">
        <f>'[21]Output tables 3'!U$4</f>
        <v>Indicator</v>
      </c>
      <c r="C57" s="133" t="str">
        <f>'[21]Narrow list'!$A22</f>
        <v>pol</v>
      </c>
      <c r="D57" s="134"/>
      <c r="E57" s="135"/>
      <c r="F57" s="133" t="str">
        <f>'[21]Output tables 3'!$U$23</f>
        <v/>
      </c>
      <c r="G57" s="134" t="str">
        <f t="shared" si="4"/>
        <v/>
      </c>
      <c r="H57" s="136" t="str">
        <f>'[21]Output tables 4'!$U$23</f>
        <v/>
      </c>
      <c r="J57" s="51"/>
      <c r="K57" s="283"/>
      <c r="L57" s="51">
        <f>IF($J57=1, IF(F57&lt;'Annex-LM'!$N$2,1,0),0)</f>
        <v>0</v>
      </c>
      <c r="M57" s="51">
        <f>IF($J57=1, IF(H57&lt;'Annex-LM'!$N$2,1,0),0)</f>
        <v>0</v>
      </c>
      <c r="O57" s="248" t="str">
        <f>'[21]Output tables 4'!$U$43</f>
        <v/>
      </c>
      <c r="P57" s="249" t="str">
        <f>'[21]Output tables 4'!$U$42</f>
        <v>n.a.</v>
      </c>
      <c r="Q57" s="250" t="str">
        <f>'[21]Output tables 4'!$U$49</f>
        <v>Good performance</v>
      </c>
      <c r="R57" s="249"/>
      <c r="S57" s="247">
        <f t="shared" si="5"/>
        <v>1</v>
      </c>
      <c r="U57" s="51">
        <f>IF(F57&lt;='Annex-LM'!$O$2,1,0)</f>
        <v>0</v>
      </c>
      <c r="V57" s="51">
        <f>IF(H57&lt;='Annex-LM'!$O$2,1,0)</f>
        <v>0</v>
      </c>
    </row>
    <row r="58" spans="1:22" hidden="1" outlineLevel="1">
      <c r="A58" s="58">
        <v>19</v>
      </c>
      <c r="B58" s="426" t="str">
        <f>'[21]Output tables 3'!V$4</f>
        <v>Indicator</v>
      </c>
      <c r="C58" s="133" t="str">
        <f>'[21]Narrow list'!$A23</f>
        <v>perf</v>
      </c>
      <c r="D58" s="134"/>
      <c r="E58" s="135"/>
      <c r="F58" s="133" t="str">
        <f>'[21]Output tables 3'!$V$23</f>
        <v/>
      </c>
      <c r="G58" s="134" t="str">
        <f t="shared" si="4"/>
        <v/>
      </c>
      <c r="H58" s="136" t="str">
        <f>'[21]Output tables 4'!$V$23</f>
        <v/>
      </c>
      <c r="J58" s="51"/>
      <c r="K58" s="283"/>
      <c r="L58" s="51">
        <f>IF($J58=1, IF(F58&lt;'Annex-LM'!$N$2,1,0),0)</f>
        <v>0</v>
      </c>
      <c r="M58" s="51">
        <f>IF($J58=1, IF(H58&lt;'Annex-LM'!$N$2,1,0),0)</f>
        <v>0</v>
      </c>
      <c r="O58" s="248" t="str">
        <f>'[21]Output tables 4'!$V$43</f>
        <v/>
      </c>
      <c r="P58" s="249" t="str">
        <f>'[21]Output tables 4'!$V$42</f>
        <v>n.a.</v>
      </c>
      <c r="Q58" s="250" t="str">
        <f>'[21]Output tables 4'!$V$49</f>
        <v>Good performance</v>
      </c>
      <c r="R58" s="249"/>
      <c r="S58" s="247">
        <f t="shared" si="5"/>
        <v>1</v>
      </c>
      <c r="U58" s="51">
        <f>IF(F58&lt;='Annex-LM'!$O$2,1,0)</f>
        <v>0</v>
      </c>
      <c r="V58" s="51">
        <f>IF(H58&lt;='Annex-LM'!$O$2,1,0)</f>
        <v>0</v>
      </c>
    </row>
    <row r="59" spans="1:22" hidden="1" outlineLevel="1">
      <c r="A59" s="58">
        <v>20</v>
      </c>
      <c r="B59" s="426" t="str">
        <f>'[21]Output tables 3'!W$4</f>
        <v>Indicator</v>
      </c>
      <c r="C59" s="133" t="str">
        <f>'[21]Narrow list'!$A24</f>
        <v>perf</v>
      </c>
      <c r="D59" s="134"/>
      <c r="E59" s="135"/>
      <c r="F59" s="133" t="str">
        <f>'[21]Output tables 3'!$W$23</f>
        <v/>
      </c>
      <c r="G59" s="134" t="str">
        <f t="shared" si="4"/>
        <v/>
      </c>
      <c r="H59" s="136" t="str">
        <f>'[21]Output tables 4'!$W$23</f>
        <v/>
      </c>
      <c r="J59" s="51"/>
      <c r="K59" s="283"/>
      <c r="L59" s="51">
        <f>IF($J59=1, IF(F59&lt;'Annex-LM'!$N$2,1,0),0)</f>
        <v>0</v>
      </c>
      <c r="M59" s="51">
        <f>IF($J59=1, IF(H59&lt;'Annex-LM'!$N$2,1,0),0)</f>
        <v>0</v>
      </c>
      <c r="O59" s="248" t="str">
        <f>'[21]Output tables 4'!$W$43</f>
        <v/>
      </c>
      <c r="P59" s="249" t="str">
        <f>'[21]Output tables 4'!$W$42</f>
        <v>n.a.</v>
      </c>
      <c r="Q59" s="250" t="str">
        <f>'[21]Output tables 4'!$W$49</f>
        <v>Good performance</v>
      </c>
      <c r="R59" s="249"/>
      <c r="S59" s="247">
        <f t="shared" si="5"/>
        <v>1</v>
      </c>
      <c r="U59" s="51">
        <f>IF(F59&lt;='Annex-LM'!$O$2,1,0)</f>
        <v>0</v>
      </c>
      <c r="V59" s="51">
        <f>IF(H59&lt;='Annex-LM'!$O$2,1,0)</f>
        <v>0</v>
      </c>
    </row>
    <row r="60" spans="1:22" hidden="1" outlineLevel="1">
      <c r="A60" s="58">
        <v>21</v>
      </c>
      <c r="B60" s="426" t="str">
        <f>'[21]Output tables 3'!X$4</f>
        <v>Indicator</v>
      </c>
      <c r="C60" s="133" t="str">
        <f>'[21]Narrow list'!$A25</f>
        <v>perf</v>
      </c>
      <c r="D60" s="134"/>
      <c r="E60" s="135"/>
      <c r="F60" s="133" t="str">
        <f>'[21]Output tables 3'!$X$23</f>
        <v/>
      </c>
      <c r="G60" s="134" t="str">
        <f t="shared" si="4"/>
        <v/>
      </c>
      <c r="H60" s="136" t="str">
        <f>'[21]Output tables 4'!$X$23</f>
        <v/>
      </c>
      <c r="J60" s="51"/>
      <c r="K60" s="283"/>
      <c r="L60" s="51">
        <f>IF($J60=1, IF(F60&lt;'Annex-LM'!$N$2,1,0),0)</f>
        <v>0</v>
      </c>
      <c r="M60" s="51">
        <f>IF($J60=1, IF(H60&lt;'Annex-LM'!$N$2,1,0),0)</f>
        <v>0</v>
      </c>
      <c r="O60" s="248" t="str">
        <f>'[21]Output tables 4'!$X$43</f>
        <v/>
      </c>
      <c r="P60" s="249" t="str">
        <f>'[21]Output tables 4'!$X$42</f>
        <v>n.a.</v>
      </c>
      <c r="Q60" s="250" t="str">
        <f>'[21]Output tables 4'!$X$49</f>
        <v>Good performance</v>
      </c>
      <c r="R60" s="249"/>
      <c r="S60" s="247">
        <f t="shared" si="5"/>
        <v>1</v>
      </c>
      <c r="U60" s="51">
        <f>IF(F60&lt;='Annex-LM'!$O$2,1,0)</f>
        <v>0</v>
      </c>
      <c r="V60" s="51">
        <f>IF(H60&lt;='Annex-LM'!$O$2,1,0)</f>
        <v>0</v>
      </c>
    </row>
    <row r="61" spans="1:22" hidden="1" outlineLevel="1">
      <c r="A61" s="58">
        <v>22</v>
      </c>
      <c r="B61" s="426" t="str">
        <f>'[21]Output tables 3'!Y$4</f>
        <v>Indicator</v>
      </c>
      <c r="C61" s="133" t="str">
        <f>'[21]Narrow list'!$A26</f>
        <v>pol</v>
      </c>
      <c r="D61" s="134"/>
      <c r="E61" s="135"/>
      <c r="F61" s="133" t="str">
        <f>'[21]Output tables 3'!$Y$23</f>
        <v/>
      </c>
      <c r="G61" s="134" t="str">
        <f t="shared" si="4"/>
        <v/>
      </c>
      <c r="H61" s="136" t="str">
        <f>'[21]Output tables 4'!$Y$23</f>
        <v/>
      </c>
      <c r="J61" s="51"/>
      <c r="K61" s="283"/>
      <c r="L61" s="51">
        <f>IF($J61=1, IF(F61&lt;'Annex-LM'!$N$2,1,0),0)</f>
        <v>0</v>
      </c>
      <c r="M61" s="51">
        <f>IF($J61=1, IF(H61&lt;'Annex-LM'!$N$2,1,0),0)</f>
        <v>0</v>
      </c>
      <c r="O61" s="248" t="str">
        <f>'[21]Output tables 4'!$Y$43</f>
        <v/>
      </c>
      <c r="P61" s="249" t="str">
        <f>'[21]Output tables 4'!$Y$42</f>
        <v>n.a.</v>
      </c>
      <c r="Q61" s="250" t="str">
        <f>'[21]Output tables 4'!$Y$49</f>
        <v>Good performance</v>
      </c>
      <c r="R61" s="249"/>
      <c r="S61" s="247">
        <f t="shared" si="5"/>
        <v>1</v>
      </c>
      <c r="U61" s="51">
        <f>IF(F61&lt;='Annex-LM'!$O$2,1,0)</f>
        <v>0</v>
      </c>
      <c r="V61" s="51">
        <f>IF(H61&lt;='Annex-LM'!$O$2,1,0)</f>
        <v>0</v>
      </c>
    </row>
    <row r="62" spans="1:22" ht="13.5" collapsed="1" thickBot="1">
      <c r="A62" s="58"/>
      <c r="B62" s="427"/>
      <c r="C62" s="158"/>
      <c r="D62" s="134"/>
      <c r="E62" s="159"/>
      <c r="F62" s="134"/>
      <c r="G62" s="134" t="str">
        <f t="shared" si="4"/>
        <v/>
      </c>
      <c r="H62" s="136"/>
      <c r="J62" s="51"/>
      <c r="K62" s="283"/>
      <c r="L62" s="51"/>
      <c r="M62" s="51"/>
      <c r="O62" s="52"/>
      <c r="P62" s="52"/>
      <c r="Q62" s="52"/>
      <c r="R62" s="52"/>
      <c r="S62" s="361"/>
      <c r="U62" s="52"/>
      <c r="V62" s="53"/>
    </row>
    <row r="63" spans="1:22" s="66" customFormat="1" ht="30.75" thickBot="1">
      <c r="B63" s="230" t="s">
        <v>76</v>
      </c>
      <c r="C63" s="231"/>
      <c r="D63" s="231"/>
      <c r="E63" s="232"/>
      <c r="F63" s="233">
        <f>'[21]Output tables 3'!Z$23</f>
        <v>-18.516476801380851</v>
      </c>
      <c r="G63" s="233"/>
      <c r="H63" s="234">
        <f>'[21]Output tables 4'!Z$23</f>
        <v>-11</v>
      </c>
      <c r="J63" s="53">
        <f>SUM(J38:J61)</f>
        <v>10</v>
      </c>
      <c r="K63" s="51"/>
      <c r="L63" s="287">
        <f>SUM(L38:L61)</f>
        <v>5</v>
      </c>
      <c r="M63" s="288">
        <f>SUM(M38:M61)</f>
        <v>4</v>
      </c>
      <c r="N63" s="74"/>
      <c r="O63" s="263"/>
      <c r="P63" s="263"/>
      <c r="Q63" s="383"/>
      <c r="R63" s="263"/>
      <c r="S63" s="361"/>
      <c r="U63" s="287">
        <f>SUM(U38:U61)</f>
        <v>7</v>
      </c>
      <c r="V63" s="288">
        <f>SUM(V38:V61)</f>
        <v>2</v>
      </c>
    </row>
    <row r="64" spans="1:22" s="66" customFormat="1" ht="15.75" thickBot="1">
      <c r="B64" s="230" t="s">
        <v>174</v>
      </c>
      <c r="C64" s="231"/>
      <c r="D64" s="231"/>
      <c r="E64" s="232"/>
      <c r="F64" s="233">
        <f>'[21]Output tables 3'!AA$23</f>
        <v>-16.879790421771592</v>
      </c>
      <c r="G64" s="233"/>
      <c r="H64" s="234">
        <f>'[21]Output tables 4'!$AA$23</f>
        <v>6.4839617571071386</v>
      </c>
      <c r="K64" s="51"/>
      <c r="L64" s="51"/>
      <c r="M64" s="289"/>
      <c r="N64" s="74"/>
      <c r="O64" s="72"/>
      <c r="P64" s="72"/>
      <c r="Q64" s="72"/>
      <c r="R64" s="72"/>
      <c r="S64" s="72"/>
      <c r="U64" s="52"/>
      <c r="V64" s="52"/>
    </row>
    <row r="65" spans="1:22" s="66" customFormat="1" ht="15.75" thickBot="1">
      <c r="B65" s="230" t="s">
        <v>175</v>
      </c>
      <c r="C65" s="231"/>
      <c r="D65" s="231"/>
      <c r="E65" s="232"/>
      <c r="F65" s="233">
        <f>'[21]Output tables 3'!AB$23</f>
        <v>-20.698725307526523</v>
      </c>
      <c r="G65" s="233"/>
      <c r="H65" s="234">
        <f>'[21]Output tables 4'!$AB$23</f>
        <v>-16.567922343406629</v>
      </c>
      <c r="K65" s="51"/>
      <c r="L65" s="51"/>
      <c r="M65" s="289"/>
      <c r="N65" s="74"/>
      <c r="O65" s="74"/>
      <c r="P65" s="74"/>
      <c r="Q65" s="74"/>
      <c r="R65" s="74"/>
      <c r="S65" s="74"/>
      <c r="U65" s="282" t="s">
        <v>83</v>
      </c>
      <c r="V65" s="53"/>
    </row>
    <row r="66" spans="1:22" s="66" customFormat="1" ht="15.75" thickBot="1">
      <c r="B66" s="230" t="s">
        <v>175</v>
      </c>
      <c r="C66" s="231"/>
      <c r="D66" s="231"/>
      <c r="E66" s="232"/>
      <c r="F66" s="233" t="str">
        <f>'[21]Output tables 3'!AC$23</f>
        <v/>
      </c>
      <c r="G66" s="233"/>
      <c r="H66" s="234" t="str">
        <f>'[21]Output tables 4'!$AC$23</f>
        <v/>
      </c>
      <c r="K66" s="51"/>
      <c r="L66" s="51"/>
      <c r="M66" s="289"/>
      <c r="N66" s="74"/>
      <c r="O66" s="74"/>
      <c r="P66" s="74"/>
      <c r="Q66" s="74"/>
      <c r="R66" s="74"/>
      <c r="S66" s="74"/>
      <c r="U66" s="284" t="s">
        <v>38</v>
      </c>
      <c r="V66" s="285" t="s">
        <v>1</v>
      </c>
    </row>
    <row r="67" spans="1:22" s="66" customFormat="1" ht="12.75" customHeight="1">
      <c r="B67" s="235"/>
      <c r="C67" s="106"/>
      <c r="D67" s="106"/>
      <c r="E67" s="106"/>
      <c r="F67" s="106"/>
      <c r="G67" s="106"/>
      <c r="H67" s="106"/>
      <c r="K67" s="51"/>
      <c r="L67" s="51"/>
      <c r="M67" s="289"/>
      <c r="N67" s="74"/>
      <c r="O67" s="74"/>
      <c r="P67" s="74"/>
      <c r="Q67" s="74"/>
      <c r="R67" s="74"/>
      <c r="S67" s="74"/>
      <c r="U67" s="51">
        <f>IF(F67&lt;='Annex-LM'!$O$2,1,0)</f>
        <v>0</v>
      </c>
      <c r="V67" s="51">
        <f>IF(H67&lt;='Annex-LM'!$O$2,1,0)</f>
        <v>0</v>
      </c>
    </row>
    <row r="68" spans="1:22" s="67" customFormat="1" ht="12.75" customHeight="1">
      <c r="B68" s="422"/>
      <c r="C68" s="69"/>
      <c r="D68" s="69"/>
      <c r="E68" s="182"/>
      <c r="F68" s="69"/>
      <c r="G68" s="69"/>
      <c r="H68" s="69"/>
      <c r="J68" s="72"/>
      <c r="K68" s="280"/>
      <c r="L68" s="72"/>
      <c r="M68" s="53"/>
      <c r="N68" s="72"/>
      <c r="O68" s="72"/>
      <c r="P68" s="72"/>
      <c r="Q68" s="72"/>
      <c r="R68" s="72"/>
      <c r="S68" s="72"/>
      <c r="U68" s="51">
        <f>IF(F68&lt;='Annex-LM'!$O$2,1,0)</f>
        <v>0</v>
      </c>
      <c r="V68" s="51">
        <f>IF(H68&lt;='Annex-LM'!$O$2,1,0)</f>
        <v>0</v>
      </c>
    </row>
    <row r="69" spans="1:22" s="67" customFormat="1" ht="15.75" thickBot="1">
      <c r="B69" s="507" t="str">
        <f>[13]Parameters!$C$3</f>
        <v>Market integration - Openness to trade and investment</v>
      </c>
      <c r="C69" s="507"/>
      <c r="D69" s="507"/>
      <c r="E69" s="507"/>
      <c r="F69" s="507"/>
      <c r="G69" s="507"/>
      <c r="H69" s="69"/>
      <c r="J69" s="72"/>
      <c r="K69" s="280"/>
      <c r="L69" s="72"/>
      <c r="M69" s="53"/>
      <c r="N69" s="72"/>
      <c r="O69" s="72"/>
      <c r="P69" s="72"/>
      <c r="Q69" s="72"/>
      <c r="R69" s="72"/>
      <c r="S69" s="72"/>
      <c r="U69" s="51">
        <f>IF(F69&lt;='Annex-LM'!$O$2,1,0)</f>
        <v>0</v>
      </c>
      <c r="V69" s="51">
        <f>IF(H69&lt;='Annex-LM'!$O$2,1,0)</f>
        <v>0</v>
      </c>
    </row>
    <row r="70" spans="1:22" s="67" customFormat="1" ht="12.75" customHeight="1" thickBot="1">
      <c r="B70" s="225"/>
      <c r="C70" s="490" t="s">
        <v>102</v>
      </c>
      <c r="D70" s="491"/>
      <c r="E70" s="492"/>
      <c r="F70" s="490" t="s">
        <v>103</v>
      </c>
      <c r="G70" s="491"/>
      <c r="H70" s="492"/>
      <c r="I70" s="194"/>
      <c r="J70" s="43"/>
      <c r="K70" s="280"/>
      <c r="L70" s="72"/>
      <c r="M70" s="72"/>
      <c r="N70" s="72"/>
      <c r="O70" s="72"/>
      <c r="P70" s="72"/>
      <c r="Q70" s="72"/>
      <c r="R70" s="72"/>
      <c r="S70" s="72"/>
      <c r="U70" s="51">
        <f>IF(F70&lt;='Annex-LM'!$O$2,1,0)</f>
        <v>0</v>
      </c>
      <c r="V70" s="51">
        <f>IF(H70&lt;='Annex-LM'!$O$2,1,0)</f>
        <v>0</v>
      </c>
    </row>
    <row r="71" spans="1:22" ht="27" customHeight="1" thickBot="1">
      <c r="A71" s="58"/>
      <c r="B71" s="223"/>
      <c r="C71" s="493" t="s">
        <v>104</v>
      </c>
      <c r="D71" s="493" t="s">
        <v>105</v>
      </c>
      <c r="E71" s="495" t="s">
        <v>150</v>
      </c>
      <c r="F71" s="497" t="str">
        <f xml:space="preserve"> "Level relative to "&amp; '[13]Output tables 1'!$E$3</f>
        <v>Level relative to EU15</v>
      </c>
      <c r="G71" s="488" t="s">
        <v>33</v>
      </c>
      <c r="H71" s="489"/>
      <c r="I71" s="186"/>
      <c r="J71" s="281"/>
      <c r="K71" s="283"/>
      <c r="L71" s="282" t="s">
        <v>83</v>
      </c>
      <c r="M71" s="53"/>
      <c r="U71" s="51">
        <f>IF(F71&lt;='Annex-LM'!$O$2,1,0)</f>
        <v>0</v>
      </c>
      <c r="V71" s="51">
        <f>IF(H71&lt;='Annex-LM'!$O$2,1,0)</f>
        <v>0</v>
      </c>
    </row>
    <row r="72" spans="1:22" ht="27" customHeight="1" thickBot="1">
      <c r="A72" s="58"/>
      <c r="B72" s="224"/>
      <c r="C72" s="494"/>
      <c r="D72" s="494"/>
      <c r="E72" s="496"/>
      <c r="F72" s="498"/>
      <c r="G72" s="120" t="s">
        <v>106</v>
      </c>
      <c r="H72" s="415" t="str">
        <f>"Relative " &amp;'[13]Output tables 1'!$E$3</f>
        <v>Relative EU15</v>
      </c>
      <c r="J72" s="147" t="s">
        <v>84</v>
      </c>
      <c r="K72" s="283"/>
      <c r="L72" s="284" t="s">
        <v>38</v>
      </c>
      <c r="M72" s="285" t="s">
        <v>1</v>
      </c>
      <c r="U72" s="51">
        <f>IF(F72&lt;='Annex-LM'!$O$2,1,0)</f>
        <v>0</v>
      </c>
      <c r="V72" s="51">
        <f>IF(H72&lt;='Annex-LM'!$O$2,1,0)</f>
        <v>0</v>
      </c>
    </row>
    <row r="73" spans="1:22" ht="24">
      <c r="A73" s="58">
        <v>1</v>
      </c>
      <c r="B73" s="428" t="str">
        <f>'[13]Output tables 3'!D$4</f>
        <v>Barriers to trade and investment indicators - Barriers to FDI  (OECD) (-)</v>
      </c>
      <c r="C73" s="122" t="str">
        <f>'[13]Narrow list'!$A5</f>
        <v>pol</v>
      </c>
      <c r="D73" s="123" t="s">
        <v>198</v>
      </c>
      <c r="E73" s="151"/>
      <c r="F73" s="125" t="str">
        <f>'[13]Output tables 3'!$D$23</f>
        <v/>
      </c>
      <c r="G73" s="134" t="str">
        <f>IF(H73="","",IF((H73/10*O73*S73+P73)*S73&gt;$J$2,"↑",IF((H73/10*O73*S73+P73)*S73&lt;-$J$2,"↓","=")))</f>
        <v/>
      </c>
      <c r="H73" s="126" t="str">
        <f>'[13]Output tables 4'!$D$23</f>
        <v/>
      </c>
      <c r="J73" s="51"/>
      <c r="K73" s="283"/>
      <c r="L73" s="51">
        <f>IF($J73=1, IF(F73&lt;'Annex-LM'!$N$2,1,0),0)</f>
        <v>0</v>
      </c>
      <c r="M73" s="51">
        <f>IF($J73=1, IF(H73&lt;'Annex-LM'!$N$2,1,0),0)</f>
        <v>0</v>
      </c>
      <c r="O73" s="248" t="str">
        <f>'[13]Output tables 4'!$D$43</f>
        <v/>
      </c>
      <c r="P73" s="249" t="str">
        <f>'[13]Output tables 4'!$D$42</f>
        <v>n.a.</v>
      </c>
      <c r="Q73" s="250" t="str">
        <f>'[13]Output tables 4'!$D$49</f>
        <v>Bad performance</v>
      </c>
      <c r="R73" s="249"/>
      <c r="S73" s="247">
        <f>IF(Q73="Good performance",1,IF(Q73="Bad performance",-1,IF(Q73="Unclear",1,"")))</f>
        <v>-1</v>
      </c>
      <c r="U73" s="51">
        <f>IF(F73&lt;='Annex-LM'!$O$2,1,0)</f>
        <v>0</v>
      </c>
      <c r="V73" s="51">
        <f>IF(H73&lt;='Annex-LM'!$O$2,1,0)</f>
        <v>0</v>
      </c>
    </row>
    <row r="74" spans="1:22" ht="24">
      <c r="A74" s="58">
        <v>2</v>
      </c>
      <c r="B74" s="429" t="str">
        <f>'[13]Output tables 3'!E$4</f>
        <v>Barriers to trade and investment indicators - Discriminatory procedures  (OECD) (-)</v>
      </c>
      <c r="C74" s="133" t="str">
        <f>'[13]Narrow list'!$A6</f>
        <v>pol</v>
      </c>
      <c r="D74" s="134" t="s">
        <v>198</v>
      </c>
      <c r="E74" s="163"/>
      <c r="F74" s="133" t="str">
        <f>'[13]Output tables 3'!$E$23</f>
        <v/>
      </c>
      <c r="G74" s="134" t="str">
        <f t="shared" ref="G74:G95" si="6">IF(H74="","",IF((H74/10*O74*S74+P74)*S74&gt;$J$2,"↑",IF((H74/10*O74*S74+P74)*S74&lt;-$J$2,"↓","=")))</f>
        <v/>
      </c>
      <c r="H74" s="136" t="str">
        <f>'[13]Output tables 4'!$E$23</f>
        <v/>
      </c>
      <c r="J74" s="51"/>
      <c r="K74" s="283"/>
      <c r="L74" s="51">
        <f>IF($J74=1, IF(F74&lt;'Annex-LM'!$N$2,1,0),0)</f>
        <v>0</v>
      </c>
      <c r="M74" s="51">
        <f>IF($J74=1, IF(H74&lt;'Annex-LM'!$N$2,1,0),0)</f>
        <v>0</v>
      </c>
      <c r="O74" s="248" t="str">
        <f>'[13]Output tables 4'!$E$43</f>
        <v/>
      </c>
      <c r="P74" s="249" t="str">
        <f>'[13]Output tables 4'!$E$42</f>
        <v>n.a.</v>
      </c>
      <c r="Q74" s="250" t="str">
        <f>'[13]Output tables 4'!$E$49</f>
        <v>Bad performance</v>
      </c>
      <c r="R74" s="249"/>
      <c r="S74" s="247">
        <f t="shared" ref="S74:S94" si="7">IF(Q74="Good performance",1,IF(Q74="Bad performance",-1,IF(Q74="Unclear",1,"")))</f>
        <v>-1</v>
      </c>
      <c r="U74" s="51">
        <f>IF(F74&lt;='Annex-LM'!$O$2,1,0)</f>
        <v>0</v>
      </c>
      <c r="V74" s="51">
        <f>IF(H74&lt;='Annex-LM'!$O$2,1,0)</f>
        <v>0</v>
      </c>
    </row>
    <row r="75" spans="1:22" ht="24">
      <c r="A75" s="58">
        <v>3</v>
      </c>
      <c r="B75" s="429" t="str">
        <f>'[13]Output tables 3'!F$4</f>
        <v>Barriers to trade and investment indicators - Regulatory barriers (OECD) (-)</v>
      </c>
      <c r="C75" s="133" t="str">
        <f>'[13]Narrow list'!$A7</f>
        <v>pol</v>
      </c>
      <c r="D75" s="134" t="s">
        <v>198</v>
      </c>
      <c r="E75" s="163"/>
      <c r="F75" s="133" t="str">
        <f>'[13]Output tables 3'!$F$23</f>
        <v/>
      </c>
      <c r="G75" s="134" t="str">
        <f t="shared" si="6"/>
        <v/>
      </c>
      <c r="H75" s="136" t="str">
        <f>'[13]Output tables 4'!$F$23</f>
        <v/>
      </c>
      <c r="J75" s="51"/>
      <c r="K75" s="283"/>
      <c r="L75" s="51">
        <f>IF($J75=1, IF(F75&lt;'Annex-LM'!$N$2,1,0),0)</f>
        <v>0</v>
      </c>
      <c r="M75" s="51">
        <f>IF($J75=1, IF(H75&lt;'Annex-LM'!$N$2,1,0),0)</f>
        <v>0</v>
      </c>
      <c r="O75" s="248" t="str">
        <f>'[13]Output tables 4'!$F$43</f>
        <v/>
      </c>
      <c r="P75" s="249" t="str">
        <f>'[13]Output tables 4'!$F$42</f>
        <v>n.a.</v>
      </c>
      <c r="Q75" s="250" t="str">
        <f>'[13]Output tables 4'!$F$49</f>
        <v>Bad performance</v>
      </c>
      <c r="R75" s="249"/>
      <c r="S75" s="247">
        <f t="shared" si="7"/>
        <v>-1</v>
      </c>
      <c r="U75" s="51">
        <f>IF(F75&lt;='Annex-LM'!$O$2,1,0)</f>
        <v>0</v>
      </c>
      <c r="V75" s="51">
        <f>IF(H75&lt;='Annex-LM'!$O$2,1,0)</f>
        <v>0</v>
      </c>
    </row>
    <row r="76" spans="1:22" ht="24">
      <c r="A76" s="58">
        <v>4</v>
      </c>
      <c r="B76" s="429" t="str">
        <f>'[13]Output tables 3'!G$4</f>
        <v>Barriers to trade and investment indicators - Tariffs (OECD) (-)</v>
      </c>
      <c r="C76" s="133" t="str">
        <f>'[13]Narrow list'!$A8</f>
        <v>pol</v>
      </c>
      <c r="D76" s="134" t="s">
        <v>198</v>
      </c>
      <c r="E76" s="163"/>
      <c r="F76" s="133" t="str">
        <f>'[13]Output tables 3'!$G$23</f>
        <v/>
      </c>
      <c r="G76" s="134" t="str">
        <f t="shared" si="6"/>
        <v/>
      </c>
      <c r="H76" s="136" t="str">
        <f>'[13]Output tables 4'!$G$23</f>
        <v/>
      </c>
      <c r="J76" s="51"/>
      <c r="K76" s="283"/>
      <c r="L76" s="51">
        <f>IF($J76=1, IF(F76&lt;'Annex-LM'!$N$2,1,0),0)</f>
        <v>0</v>
      </c>
      <c r="M76" s="51">
        <f>IF($J76=1, IF(H76&lt;'Annex-LM'!$N$2,1,0),0)</f>
        <v>0</v>
      </c>
      <c r="O76" s="248" t="str">
        <f>'[13]Output tables 4'!$G$43</f>
        <v/>
      </c>
      <c r="P76" s="249" t="str">
        <f>'[13]Output tables 4'!$G$42</f>
        <v>n.a.</v>
      </c>
      <c r="Q76" s="250" t="str">
        <f>'[13]Output tables 4'!$G$49</f>
        <v>Bad performance</v>
      </c>
      <c r="R76" s="249"/>
      <c r="S76" s="247">
        <f t="shared" si="7"/>
        <v>-1</v>
      </c>
      <c r="U76" s="51">
        <f>IF(F76&lt;='Annex-LM'!$O$2,1,0)</f>
        <v>0</v>
      </c>
      <c r="V76" s="51">
        <f>IF(H76&lt;='Annex-LM'!$O$2,1,0)</f>
        <v>0</v>
      </c>
    </row>
    <row r="77" spans="1:22" ht="36">
      <c r="A77" s="58">
        <v>5</v>
      </c>
      <c r="B77" s="429" t="str">
        <f>'[13]Output tables 3'!H$4</f>
        <v xml:space="preserve"> Foreign direct investment restrictiveness indicator - Indicator scale of 0-1 from least to most restrictive (OECD) (-)</v>
      </c>
      <c r="C77" s="133" t="str">
        <f>'[13]Narrow list'!$A9</f>
        <v>pol</v>
      </c>
      <c r="D77" s="134">
        <v>2006</v>
      </c>
      <c r="E77" s="163"/>
      <c r="F77" s="133" t="str">
        <f>'[13]Output tables 3'!$H$23</f>
        <v/>
      </c>
      <c r="G77" s="134" t="str">
        <f t="shared" si="6"/>
        <v/>
      </c>
      <c r="H77" s="136" t="str">
        <f>'[13]Output tables 4'!$H$23</f>
        <v/>
      </c>
      <c r="J77" s="51"/>
      <c r="K77" s="283"/>
      <c r="L77" s="51">
        <f>IF($J77=1, IF(F77&lt;'Annex-LM'!$N$2,1,0),0)</f>
        <v>0</v>
      </c>
      <c r="M77" s="51">
        <f>IF($J77=1, IF(H77&lt;'Annex-LM'!$N$2,1,0),0)</f>
        <v>0</v>
      </c>
      <c r="O77" s="248" t="str">
        <f>'[13]Output tables 4'!$H$43</f>
        <v/>
      </c>
      <c r="P77" s="249" t="str">
        <f>'[13]Output tables 4'!$H$42</f>
        <v>n.a.</v>
      </c>
      <c r="Q77" s="250" t="str">
        <f>'[13]Output tables 4'!$H$49</f>
        <v>Bad performance</v>
      </c>
      <c r="R77" s="249"/>
      <c r="S77" s="247">
        <f t="shared" si="7"/>
        <v>-1</v>
      </c>
      <c r="U77" s="51">
        <f>IF(F77&lt;='Annex-LM'!$O$2,1,0)</f>
        <v>0</v>
      </c>
      <c r="V77" s="51">
        <f>IF(H77&lt;='Annex-LM'!$O$2,1,0)</f>
        <v>0</v>
      </c>
    </row>
    <row r="78" spans="1:22" ht="48">
      <c r="A78" s="58">
        <v>6</v>
      </c>
      <c r="B78" s="429" t="str">
        <f>'[13]Output tables 3'!I$4</f>
        <v>Number of infringements cases open - Open infringement cases for misapplication of Internal Market rules (DG MARKT, IM Scoreboard) (-)</v>
      </c>
      <c r="C78" s="133" t="str">
        <f>'[13]Narrow list'!$A10</f>
        <v>pol</v>
      </c>
      <c r="D78" s="134" t="s">
        <v>178</v>
      </c>
      <c r="E78" s="163"/>
      <c r="F78" s="133">
        <f>'[13]Output tables 3'!$I$23</f>
        <v>19.129877312942988</v>
      </c>
      <c r="G78" s="134" t="str">
        <f t="shared" si="6"/>
        <v>↓</v>
      </c>
      <c r="H78" s="136">
        <f>'[13]Output tables 4'!$I$23</f>
        <v>-30</v>
      </c>
      <c r="J78" s="51"/>
      <c r="K78" s="283"/>
      <c r="L78" s="51">
        <f>IF($J78=1, IF(F78&lt;'Annex-LM'!$N$2,1,0),0)</f>
        <v>0</v>
      </c>
      <c r="M78" s="51">
        <f>IF($J78=1, IF(H78&lt;'Annex-LM'!$N$2,1,0),0)</f>
        <v>0</v>
      </c>
      <c r="O78" s="248">
        <f>'[13]Output tables 4'!$I$43</f>
        <v>4.9115184389825899</v>
      </c>
      <c r="P78" s="249">
        <f>'[13]Output tables 4'!$I$42</f>
        <v>-3.7260248335773563</v>
      </c>
      <c r="Q78" s="250" t="str">
        <f>'[13]Output tables 4'!$I$49</f>
        <v>Bad performance</v>
      </c>
      <c r="R78" s="249"/>
      <c r="S78" s="247">
        <f t="shared" si="7"/>
        <v>-1</v>
      </c>
      <c r="U78" s="51">
        <f>IF(F78&lt;='Annex-LM'!$O$2,1,0)</f>
        <v>0</v>
      </c>
      <c r="V78" s="51">
        <f>IF(H78&lt;='Annex-LM'!$O$2,1,0)</f>
        <v>1</v>
      </c>
    </row>
    <row r="79" spans="1:22" ht="36">
      <c r="A79" s="58">
        <v>7</v>
      </c>
      <c r="B79" s="429" t="str">
        <f>'[13]Output tables 3'!J$4</f>
        <v>Average transposition delay in months for overdue directives - in months (DG MARKT, IM Scoreboard) (-)</v>
      </c>
      <c r="C79" s="133" t="str">
        <f>'[13]Narrow list'!$A11</f>
        <v>pol</v>
      </c>
      <c r="D79" s="134" t="s">
        <v>115</v>
      </c>
      <c r="E79" s="163"/>
      <c r="F79" s="133">
        <f>'[13]Output tables 3'!$J$23</f>
        <v>15.687252694144231</v>
      </c>
      <c r="G79" s="134" t="str">
        <f t="shared" si="6"/>
        <v>↑</v>
      </c>
      <c r="H79" s="136">
        <f>'[13]Output tables 4'!$J$23</f>
        <v>6.2360299745632153</v>
      </c>
      <c r="J79" s="51"/>
      <c r="K79" s="283"/>
      <c r="L79" s="51">
        <f>IF($J79=1, IF(F79&lt;'Annex-LM'!$N$2,1,0),0)</f>
        <v>0</v>
      </c>
      <c r="M79" s="51">
        <f>IF($J79=1, IF(H79&lt;'Annex-LM'!$N$2,1,0),0)</f>
        <v>0</v>
      </c>
      <c r="O79" s="248">
        <f>'[13]Output tables 4'!$J$43</f>
        <v>16.638497627155488</v>
      </c>
      <c r="P79" s="249">
        <f>'[13]Output tables 4'!$J$42</f>
        <v>-10.457516339869278</v>
      </c>
      <c r="Q79" s="250" t="str">
        <f>'[13]Output tables 4'!$J$49</f>
        <v>Bad performance</v>
      </c>
      <c r="R79" s="249"/>
      <c r="S79" s="247">
        <f t="shared" si="7"/>
        <v>-1</v>
      </c>
      <c r="U79" s="51">
        <f>IF(F79&lt;='Annex-LM'!$O$2,1,0)</f>
        <v>0</v>
      </c>
      <c r="V79" s="51">
        <f>IF(H79&lt;='Annex-LM'!$O$2,1,0)</f>
        <v>0</v>
      </c>
    </row>
    <row r="80" spans="1:22" ht="24">
      <c r="A80" s="58">
        <v>8</v>
      </c>
      <c r="B80" s="429" t="str">
        <f>'[13]Output tables 3'!K$4</f>
        <v>Single market directives - % implemented  (DG MARKT, IM Scoreboard) (+)</v>
      </c>
      <c r="C80" s="133" t="str">
        <f>'[13]Narrow list'!$A12</f>
        <v>pol</v>
      </c>
      <c r="D80" s="134" t="s">
        <v>179</v>
      </c>
      <c r="E80" s="163"/>
      <c r="F80" s="133">
        <f>'[13]Output tables 3'!$K$23</f>
        <v>21.753138099830949</v>
      </c>
      <c r="G80" s="134" t="str">
        <f t="shared" si="6"/>
        <v>↑</v>
      </c>
      <c r="H80" s="136">
        <f>'[13]Output tables 4'!$K$23</f>
        <v>30</v>
      </c>
      <c r="J80" s="51"/>
      <c r="K80" s="283"/>
      <c r="L80" s="51">
        <f>IF($J80=1, IF(F80&lt;'Annex-LM'!$N$2,1,0),0)</f>
        <v>0</v>
      </c>
      <c r="M80" s="51">
        <f>IF($J80=1, IF(H80&lt;'Annex-LM'!$N$2,1,0),0)</f>
        <v>0</v>
      </c>
      <c r="O80" s="248">
        <f>'[13]Output tables 4'!$K$43</f>
        <v>0.12772501517783549</v>
      </c>
      <c r="P80" s="249">
        <f>'[13]Output tables 4'!$K$42</f>
        <v>0.2577248677248668</v>
      </c>
      <c r="Q80" s="250" t="str">
        <f>'[13]Output tables 4'!$K$49</f>
        <v>Good performance</v>
      </c>
      <c r="R80" s="249"/>
      <c r="S80" s="247">
        <f t="shared" si="7"/>
        <v>1</v>
      </c>
      <c r="U80" s="51">
        <f>IF(F80&lt;='Annex-LM'!$O$2,1,0)</f>
        <v>0</v>
      </c>
      <c r="V80" s="51">
        <f>IF(H80&lt;='Annex-LM'!$O$2,1,0)</f>
        <v>0</v>
      </c>
    </row>
    <row r="81" spans="1:22" ht="24">
      <c r="A81" s="58">
        <v>9</v>
      </c>
      <c r="B81" s="429" t="str">
        <f>'[13]Output tables 3'!L$4</f>
        <v>Number of 2 years overdue directives (DG MARKT, IM Scoreboard) (-)</v>
      </c>
      <c r="C81" s="133" t="str">
        <f>'[13]Narrow list'!$A13</f>
        <v>pol</v>
      </c>
      <c r="D81" s="134" t="s">
        <v>182</v>
      </c>
      <c r="E81" s="163"/>
      <c r="F81" s="133">
        <f>'[13]Output tables 3'!$L$23</f>
        <v>8.0410236259185197</v>
      </c>
      <c r="G81" s="134" t="str">
        <f t="shared" si="6"/>
        <v>↑</v>
      </c>
      <c r="H81" s="136">
        <f>'[13]Output tables 4'!$L$23</f>
        <v>28.851056806472272</v>
      </c>
      <c r="J81" s="51"/>
      <c r="K81" s="283"/>
      <c r="L81" s="51">
        <f>IF($J81=1, IF(F81&lt;'Annex-LM'!$N$2,1,0),0)</f>
        <v>0</v>
      </c>
      <c r="M81" s="51">
        <f>IF($J81=1, IF(H81&lt;'Annex-LM'!$N$2,1,0),0)</f>
        <v>0</v>
      </c>
      <c r="O81" s="248">
        <f>'[13]Output tables 4'!$L$43</f>
        <v>28.721116874537387</v>
      </c>
      <c r="P81" s="249">
        <f>'[13]Output tables 4'!$L$42</f>
        <v>-17.136542550739254</v>
      </c>
      <c r="Q81" s="250" t="str">
        <f>'[13]Output tables 4'!$L$49</f>
        <v>Bad performance</v>
      </c>
      <c r="R81" s="249"/>
      <c r="S81" s="247">
        <f t="shared" si="7"/>
        <v>-1</v>
      </c>
      <c r="U81" s="51">
        <f>IF(F81&lt;='Annex-LM'!$O$2,1,0)</f>
        <v>0</v>
      </c>
      <c r="V81" s="51">
        <f>IF(H81&lt;='Annex-LM'!$O$2,1,0)</f>
        <v>0</v>
      </c>
    </row>
    <row r="82" spans="1:22" ht="36">
      <c r="A82" s="58">
        <v>10</v>
      </c>
      <c r="B82" s="429" t="str">
        <f>'[13]Output tables 3'!M$4</f>
        <v>Trading Across Borders - Documents for import (number) (World Bank Doing Business)  (-)</v>
      </c>
      <c r="C82" s="133" t="str">
        <f>'[13]Narrow list'!$A14</f>
        <v>pol</v>
      </c>
      <c r="D82" s="134" t="s">
        <v>202</v>
      </c>
      <c r="E82" s="163"/>
      <c r="F82" s="133" t="str">
        <f>'[13]Output tables 3'!$M$23</f>
        <v/>
      </c>
      <c r="G82" s="134" t="str">
        <f t="shared" si="6"/>
        <v/>
      </c>
      <c r="H82" s="136" t="str">
        <f>'[13]Output tables 4'!$M$23</f>
        <v/>
      </c>
      <c r="J82" s="51"/>
      <c r="K82" s="283"/>
      <c r="L82" s="51">
        <f>IF($J82=1, IF(F82&lt;'Annex-LM'!$N$2,1,0),0)</f>
        <v>0</v>
      </c>
      <c r="M82" s="51">
        <f>IF($J82=1, IF(H82&lt;'Annex-LM'!$N$2,1,0),0)</f>
        <v>0</v>
      </c>
      <c r="O82" s="248">
        <f>'[13]Output tables 4'!$M$43</f>
        <v>11.060955976313908</v>
      </c>
      <c r="P82" s="249">
        <f>'[13]Output tables 4'!$M$42</f>
        <v>-4.7778242241851796</v>
      </c>
      <c r="Q82" s="250" t="str">
        <f>'[13]Output tables 4'!$M$49</f>
        <v>Bad performance</v>
      </c>
      <c r="R82" s="249"/>
      <c r="S82" s="247">
        <f t="shared" si="7"/>
        <v>-1</v>
      </c>
      <c r="U82" s="51">
        <f>IF(F82&lt;='Annex-LM'!$O$2,1,0)</f>
        <v>0</v>
      </c>
      <c r="V82" s="51">
        <f>IF(H82&lt;='Annex-LM'!$O$2,1,0)</f>
        <v>0</v>
      </c>
    </row>
    <row r="83" spans="1:22" ht="36">
      <c r="A83" s="58">
        <v>11</v>
      </c>
      <c r="B83" s="430" t="str">
        <f>'[13]Output tables 3'!N$4</f>
        <v>Trading Across Borders - Cost to import (US$ per container) (World Bank Doing Business)  (-)</v>
      </c>
      <c r="C83" s="128" t="str">
        <f>'[13]Narrow list'!$A15</f>
        <v>pol</v>
      </c>
      <c r="D83" s="129" t="s">
        <v>202</v>
      </c>
      <c r="E83" s="162">
        <v>0.5</v>
      </c>
      <c r="F83" s="128" t="str">
        <f>'[13]Output tables 3'!$N$23</f>
        <v/>
      </c>
      <c r="G83" s="129" t="str">
        <f t="shared" si="6"/>
        <v/>
      </c>
      <c r="H83" s="131" t="str">
        <f>'[13]Output tables 4'!$N$23</f>
        <v/>
      </c>
      <c r="J83" s="51">
        <v>1</v>
      </c>
      <c r="K83" s="283"/>
      <c r="L83" s="51">
        <f>IF($J83=1, IF(F83&lt;'Annex-LM'!$N$2,1,0),0)</f>
        <v>0</v>
      </c>
      <c r="M83" s="51">
        <f>IF($J83=1, IF(H83&lt;'Annex-LM'!$N$2,1,0),0)</f>
        <v>0</v>
      </c>
      <c r="O83" s="244">
        <f>'[13]Output tables 4'!$N$43</f>
        <v>5.1602834001510161</v>
      </c>
      <c r="P83" s="245">
        <f>'[13]Output tables 4'!$N$42</f>
        <v>6.2854638824118858</v>
      </c>
      <c r="Q83" s="246" t="str">
        <f>'[13]Output tables 4'!$N$49</f>
        <v>Bad performance</v>
      </c>
      <c r="R83" s="245"/>
      <c r="S83" s="247">
        <f t="shared" si="7"/>
        <v>-1</v>
      </c>
      <c r="U83" s="51">
        <f>IF(F83&lt;='Annex-LM'!$O$2,1,0)</f>
        <v>0</v>
      </c>
      <c r="V83" s="51">
        <f>IF(H83&lt;='Annex-LM'!$O$2,1,0)</f>
        <v>0</v>
      </c>
    </row>
    <row r="84" spans="1:22" ht="26.25" customHeight="1">
      <c r="A84" s="58">
        <v>12</v>
      </c>
      <c r="B84" s="430" t="str">
        <f>'[13]Output tables 3'!O$4</f>
        <v>Trading Across Borders - Time for import (days) (World Bank Doing Business)  (-)</v>
      </c>
      <c r="C84" s="128" t="str">
        <f>'[13]Narrow list'!$A16</f>
        <v>pol</v>
      </c>
      <c r="D84" s="129" t="s">
        <v>202</v>
      </c>
      <c r="E84" s="162">
        <v>0.5</v>
      </c>
      <c r="F84" s="128" t="str">
        <f>'[13]Output tables 3'!$O$23</f>
        <v/>
      </c>
      <c r="G84" s="129" t="str">
        <f t="shared" si="6"/>
        <v/>
      </c>
      <c r="H84" s="131" t="str">
        <f>'[13]Output tables 4'!$O$23</f>
        <v/>
      </c>
      <c r="J84" s="51">
        <v>1</v>
      </c>
      <c r="K84" s="283"/>
      <c r="L84" s="51">
        <f>IF($J84=1, IF(F84&lt;'Annex-LM'!$N$2,1,0),0)</f>
        <v>0</v>
      </c>
      <c r="M84" s="51">
        <f>IF($J84=1, IF(H84&lt;'Annex-LM'!$N$2,1,0),0)</f>
        <v>0</v>
      </c>
      <c r="O84" s="244">
        <f>'[13]Output tables 4'!$O$43</f>
        <v>5.20548712698029</v>
      </c>
      <c r="P84" s="245">
        <f>'[13]Output tables 4'!$O$42</f>
        <v>-3.5057763636541788</v>
      </c>
      <c r="Q84" s="246" t="str">
        <f>'[13]Output tables 4'!$O$49</f>
        <v>Bad performance</v>
      </c>
      <c r="R84" s="245"/>
      <c r="S84" s="247">
        <f t="shared" si="7"/>
        <v>-1</v>
      </c>
      <c r="U84" s="51">
        <f>IF(F84&lt;='Annex-LM'!$O$2,1,0)</f>
        <v>0</v>
      </c>
      <c r="V84" s="51">
        <f>IF(H84&lt;='Annex-LM'!$O$2,1,0)</f>
        <v>0</v>
      </c>
    </row>
    <row r="85" spans="1:22" ht="24">
      <c r="A85" s="58">
        <v>13</v>
      </c>
      <c r="B85" s="429" t="str">
        <f>'[13]Output tables 3'!P$4</f>
        <v>Protecting Investors - Disclosure Index (World Bank Doing Business)  (+)</v>
      </c>
      <c r="C85" s="133" t="str">
        <f>'[13]Narrow list'!$A17</f>
        <v>pol</v>
      </c>
      <c r="D85" s="134" t="s">
        <v>202</v>
      </c>
      <c r="E85" s="163"/>
      <c r="F85" s="133" t="str">
        <f>'[13]Output tables 3'!$P$23</f>
        <v/>
      </c>
      <c r="G85" s="134" t="str">
        <f t="shared" si="6"/>
        <v/>
      </c>
      <c r="H85" s="136" t="str">
        <f>'[13]Output tables 4'!$P$23</f>
        <v/>
      </c>
      <c r="J85" s="51"/>
      <c r="K85" s="283"/>
      <c r="L85" s="51">
        <f>IF($J85=1, IF(F85&lt;'Annex-LM'!$N$2,1,0),0)</f>
        <v>0</v>
      </c>
      <c r="M85" s="51">
        <f>IF($J85=1, IF(H85&lt;'Annex-LM'!$N$2,1,0),0)</f>
        <v>0</v>
      </c>
      <c r="O85" s="248">
        <f>'[13]Output tables 4'!$P$43</f>
        <v>0.15813931500946343</v>
      </c>
      <c r="P85" s="249">
        <f>'[13]Output tables 4'!$P$42</f>
        <v>2.5666829065963709E-2</v>
      </c>
      <c r="Q85" s="250" t="str">
        <f>'[13]Output tables 4'!$P$49</f>
        <v>Good performance</v>
      </c>
      <c r="R85" s="249"/>
      <c r="S85" s="247">
        <f t="shared" si="7"/>
        <v>1</v>
      </c>
      <c r="U85" s="51">
        <f>IF(F85&lt;='Annex-LM'!$O$2,1,0)</f>
        <v>0</v>
      </c>
      <c r="V85" s="51">
        <f>IF(H85&lt;='Annex-LM'!$O$2,1,0)</f>
        <v>0</v>
      </c>
    </row>
    <row r="86" spans="1:22" ht="24">
      <c r="A86" s="58">
        <v>14</v>
      </c>
      <c r="B86" s="429" t="str">
        <f>'[13]Output tables 3'!Q$4</f>
        <v>Protecting Investors - Director Liability Index (World Bank Doing Business)  (+)</v>
      </c>
      <c r="C86" s="133" t="str">
        <f>'[13]Narrow list'!$A18</f>
        <v>pol</v>
      </c>
      <c r="D86" s="134" t="s">
        <v>202</v>
      </c>
      <c r="E86" s="163"/>
      <c r="F86" s="133" t="str">
        <f>'[13]Output tables 3'!$Q$23</f>
        <v/>
      </c>
      <c r="G86" s="134" t="str">
        <f t="shared" si="6"/>
        <v/>
      </c>
      <c r="H86" s="136" t="str">
        <f>'[13]Output tables 4'!$Q$23</f>
        <v/>
      </c>
      <c r="J86" s="51"/>
      <c r="K86" s="283"/>
      <c r="L86" s="51">
        <f>IF($J86=1, IF(F86&lt;'Annex-LM'!$N$2,1,0),0)</f>
        <v>0</v>
      </c>
      <c r="M86" s="51">
        <f>IF($J86=1, IF(H86&lt;'Annex-LM'!$N$2,1,0),0)</f>
        <v>0</v>
      </c>
      <c r="O86" s="248">
        <f>'[13]Output tables 4'!$Q$43</f>
        <v>3.8094422706874041E-2</v>
      </c>
      <c r="P86" s="249">
        <f>'[13]Output tables 4'!$Q$42</f>
        <v>5.9461678120775506E-3</v>
      </c>
      <c r="Q86" s="250" t="str">
        <f>'[13]Output tables 4'!$Q$49</f>
        <v>Good performance</v>
      </c>
      <c r="R86" s="249"/>
      <c r="S86" s="247">
        <f t="shared" si="7"/>
        <v>1</v>
      </c>
      <c r="U86" s="51">
        <f>IF(F86&lt;='Annex-LM'!$O$2,1,0)</f>
        <v>0</v>
      </c>
      <c r="V86" s="51">
        <f>IF(H86&lt;='Annex-LM'!$O$2,1,0)</f>
        <v>0</v>
      </c>
    </row>
    <row r="87" spans="1:22" ht="24">
      <c r="A87" s="58">
        <v>15</v>
      </c>
      <c r="B87" s="429" t="str">
        <f>'[13]Output tables 3'!R$4</f>
        <v>Protecting Investors - Shareholder Suits Index (World Bank Doing Business)  (+)</v>
      </c>
      <c r="C87" s="133" t="str">
        <f>'[13]Narrow list'!$A19</f>
        <v>pol</v>
      </c>
      <c r="D87" s="134" t="s">
        <v>202</v>
      </c>
      <c r="E87" s="163"/>
      <c r="F87" s="133" t="str">
        <f>'[13]Output tables 3'!$R$23</f>
        <v/>
      </c>
      <c r="G87" s="134" t="str">
        <f t="shared" si="6"/>
        <v/>
      </c>
      <c r="H87" s="136" t="str">
        <f>'[13]Output tables 4'!$R$23</f>
        <v/>
      </c>
      <c r="J87" s="51"/>
      <c r="K87" s="283"/>
      <c r="L87" s="51">
        <f>IF($J87=1, IF(F87&lt;'Annex-LM'!$N$2,1,0),0)</f>
        <v>0</v>
      </c>
      <c r="M87" s="51">
        <f>IF($J87=1, IF(H87&lt;'Annex-LM'!$N$2,1,0),0)</f>
        <v>0</v>
      </c>
      <c r="O87" s="248">
        <f>'[13]Output tables 4'!$R$43</f>
        <v>0</v>
      </c>
      <c r="P87" s="249">
        <f>'[13]Output tables 4'!$R$42</f>
        <v>0</v>
      </c>
      <c r="Q87" s="250" t="str">
        <f>'[13]Output tables 4'!$R$49</f>
        <v>Good performance</v>
      </c>
      <c r="R87" s="249"/>
      <c r="S87" s="247">
        <f t="shared" si="7"/>
        <v>1</v>
      </c>
      <c r="U87" s="51">
        <f>IF(F87&lt;='Annex-LM'!$O$2,1,0)</f>
        <v>0</v>
      </c>
      <c r="V87" s="51">
        <f>IF(H87&lt;='Annex-LM'!$O$2,1,0)</f>
        <v>0</v>
      </c>
    </row>
    <row r="88" spans="1:22" ht="24">
      <c r="A88" s="58">
        <v>16</v>
      </c>
      <c r="B88" s="429" t="str">
        <f>'[13]Output tables 3'!S$4</f>
        <v>Protecting Investors - Investor Protection Index (World Bank Doing Business)  (+)</v>
      </c>
      <c r="C88" s="133" t="str">
        <f>'[13]Narrow list'!$A20</f>
        <v>pol</v>
      </c>
      <c r="D88" s="134" t="s">
        <v>202</v>
      </c>
      <c r="E88" s="163"/>
      <c r="F88" s="133" t="str">
        <f>'[13]Output tables 3'!$S$23</f>
        <v/>
      </c>
      <c r="G88" s="134" t="str">
        <f t="shared" si="6"/>
        <v/>
      </c>
      <c r="H88" s="136" t="str">
        <f>'[13]Output tables 4'!$S$23</f>
        <v/>
      </c>
      <c r="J88" s="51"/>
      <c r="K88" s="283"/>
      <c r="L88" s="51">
        <f>IF($J88=1, IF(F88&lt;'Annex-LM'!$N$2,1,0),0)</f>
        <v>0</v>
      </c>
      <c r="M88" s="51">
        <f>IF($J88=1, IF(H88&lt;'Annex-LM'!$N$2,1,0),0)</f>
        <v>0</v>
      </c>
      <c r="O88" s="248">
        <f>'[13]Output tables 4'!$S$43</f>
        <v>5.6232035958229419E-2</v>
      </c>
      <c r="P88" s="249">
        <f>'[13]Output tables 4'!$S$42</f>
        <v>1.0767240516710564E-2</v>
      </c>
      <c r="Q88" s="250" t="str">
        <f>'[13]Output tables 4'!$S$49</f>
        <v>Good performance</v>
      </c>
      <c r="R88" s="249"/>
      <c r="S88" s="247">
        <f t="shared" si="7"/>
        <v>1</v>
      </c>
      <c r="U88" s="51">
        <f>IF(F88&lt;='Annex-LM'!$O$2,1,0)</f>
        <v>0</v>
      </c>
      <c r="V88" s="51">
        <f>IF(H88&lt;='Annex-LM'!$O$2,1,0)</f>
        <v>0</v>
      </c>
    </row>
    <row r="89" spans="1:22" ht="48">
      <c r="A89" s="58">
        <v>17</v>
      </c>
      <c r="B89" s="430" t="str">
        <f>'[13]Output tables 3'!T$4</f>
        <v>Market integration - trade integration of goods - Average value of imports and exports of goods divided by GDP, multiplied by 100 (STRIND tsier120) (+)</v>
      </c>
      <c r="C89" s="128" t="str">
        <f>'[13]Narrow list'!$A21</f>
        <v>perf</v>
      </c>
      <c r="D89" s="129" t="s">
        <v>179</v>
      </c>
      <c r="E89" s="162">
        <v>0.5</v>
      </c>
      <c r="F89" s="128">
        <f>'[13]Output tables 3'!$T$23</f>
        <v>15.792347070926711</v>
      </c>
      <c r="G89" s="129" t="str">
        <f t="shared" si="6"/>
        <v>↓</v>
      </c>
      <c r="H89" s="131">
        <f>'[13]Output tables 4'!$T$23</f>
        <v>-20.431558881998331</v>
      </c>
      <c r="J89" s="51">
        <v>1</v>
      </c>
      <c r="K89" s="283"/>
      <c r="L89" s="51">
        <f>IF($J89=1, IF(F89&lt;'Annex-LM'!$N$2,1,0),0)</f>
        <v>0</v>
      </c>
      <c r="M89" s="51">
        <f>IF($J89=1, IF(H89&lt;'Annex-LM'!$N$2,1,0),0)</f>
        <v>1</v>
      </c>
      <c r="O89" s="244">
        <f>'[13]Output tables 4'!$T$43</f>
        <v>0.77331348485214868</v>
      </c>
      <c r="P89" s="245">
        <f>'[13]Output tables 4'!$T$42</f>
        <v>0.28000000000000008</v>
      </c>
      <c r="Q89" s="246" t="str">
        <f>'[13]Output tables 4'!$T$49</f>
        <v>Good performance</v>
      </c>
      <c r="R89" s="245"/>
      <c r="S89" s="247">
        <f t="shared" si="7"/>
        <v>1</v>
      </c>
      <c r="U89" s="51">
        <f>IF(F89&lt;='Annex-LM'!$O$2,1,0)</f>
        <v>0</v>
      </c>
      <c r="V89" s="51">
        <f>IF(H89&lt;='Annex-LM'!$O$2,1,0)</f>
        <v>1</v>
      </c>
    </row>
    <row r="90" spans="1:22" ht="48">
      <c r="A90" s="58">
        <v>18</v>
      </c>
      <c r="B90" s="430" t="str">
        <f>'[13]Output tables 3'!U$4</f>
        <v>Market integration - Trade integration of services - Average value of imports and exports of services divided by GDP, multiplied by 100 (STRIND tsier120) (+)</v>
      </c>
      <c r="C90" s="128" t="str">
        <f>'[13]Narrow list'!$A22</f>
        <v>perf</v>
      </c>
      <c r="D90" s="129" t="s">
        <v>179</v>
      </c>
      <c r="E90" s="162">
        <v>0.5</v>
      </c>
      <c r="F90" s="128">
        <f>'[13]Output tables 3'!$U$23</f>
        <v>30</v>
      </c>
      <c r="G90" s="129" t="str">
        <f t="shared" si="6"/>
        <v>↑</v>
      </c>
      <c r="H90" s="131">
        <f>'[13]Output tables 4'!$U$23</f>
        <v>26.858812744845327</v>
      </c>
      <c r="J90" s="51">
        <v>1</v>
      </c>
      <c r="K90" s="283"/>
      <c r="L90" s="51">
        <f>IF($J90=1, IF(F90&lt;'Annex-LM'!$N$2,1,0),0)</f>
        <v>0</v>
      </c>
      <c r="M90" s="51">
        <f>IF($J90=1, IF(H90&lt;'Annex-LM'!$N$2,1,0),0)</f>
        <v>0</v>
      </c>
      <c r="O90" s="244">
        <f>'[13]Output tables 4'!$U$43</f>
        <v>0.36321618711265696</v>
      </c>
      <c r="P90" s="245">
        <f>'[13]Output tables 4'!$U$42</f>
        <v>7.9999999999999988E-2</v>
      </c>
      <c r="Q90" s="246" t="str">
        <f>'[13]Output tables 4'!$U$49</f>
        <v>Good performance</v>
      </c>
      <c r="R90" s="245"/>
      <c r="S90" s="247">
        <f t="shared" si="7"/>
        <v>1</v>
      </c>
      <c r="U90" s="51">
        <f>IF(F90&lt;='Annex-LM'!$O$2,1,0)</f>
        <v>0</v>
      </c>
      <c r="V90" s="51">
        <f>IF(H90&lt;='Annex-LM'!$O$2,1,0)</f>
        <v>0</v>
      </c>
    </row>
    <row r="91" spans="1:22" ht="60">
      <c r="A91" s="58">
        <v>19</v>
      </c>
      <c r="B91" s="430" t="str">
        <f>'[13]Output tables 3'!V$4</f>
        <v>Market integration - Foreign Direct Investment intensity - Average value of inward and outward Foreign Direct Investment flows divided by GDP, multiplied by 100 (STRIND tsier130) (+)</v>
      </c>
      <c r="C91" s="128" t="str">
        <f>'[13]Narrow list'!$A23</f>
        <v>perf</v>
      </c>
      <c r="D91" s="129" t="s">
        <v>179</v>
      </c>
      <c r="E91" s="162">
        <v>1</v>
      </c>
      <c r="F91" s="128">
        <f>'[13]Output tables 3'!$V$23</f>
        <v>3.4651221915921515</v>
      </c>
      <c r="G91" s="129" t="str">
        <f t="shared" si="6"/>
        <v>↓</v>
      </c>
      <c r="H91" s="131">
        <f>'[13]Output tables 4'!$V$23</f>
        <v>-1.5501384599257941</v>
      </c>
      <c r="J91" s="51">
        <v>1</v>
      </c>
      <c r="K91" s="283"/>
      <c r="L91" s="51">
        <f>IF($J91=1, IF(F91&lt;'Annex-LM'!$N$2,1,0),0)</f>
        <v>0</v>
      </c>
      <c r="M91" s="51">
        <f>IF($J91=1, IF(H91&lt;'Annex-LM'!$N$2,1,0),0)</f>
        <v>0</v>
      </c>
      <c r="O91" s="244">
        <f>'[13]Output tables 4'!$V$43</f>
        <v>2.6520928403440234</v>
      </c>
      <c r="P91" s="245">
        <f>'[13]Output tables 4'!$V$42</f>
        <v>-5.5555555555555552E-2</v>
      </c>
      <c r="Q91" s="246" t="str">
        <f>'[13]Output tables 4'!$V$49</f>
        <v>Good performance</v>
      </c>
      <c r="R91" s="245"/>
      <c r="S91" s="247">
        <f t="shared" si="7"/>
        <v>1</v>
      </c>
      <c r="U91" s="51">
        <f>IF(F91&lt;='Annex-LM'!$O$2,1,0)</f>
        <v>0</v>
      </c>
      <c r="V91" s="51">
        <f>IF(H91&lt;='Annex-LM'!$O$2,1,0)</f>
        <v>0</v>
      </c>
    </row>
    <row r="92" spans="1:22" ht="36">
      <c r="A92" s="58">
        <v>20</v>
      </c>
      <c r="B92" s="429" t="str">
        <f>'[13]Output tables 3'!W$4</f>
        <v>Exports of goods and services at 2000 prices - National currency; annual percentage change (AMECO) (+)</v>
      </c>
      <c r="C92" s="133" t="str">
        <f>'[13]Narrow list'!$A24</f>
        <v>perf</v>
      </c>
      <c r="D92" s="134" t="s">
        <v>179</v>
      </c>
      <c r="E92" s="163"/>
      <c r="F92" s="133">
        <f>'[13]Output tables 3'!$W$23</f>
        <v>-27.91750358445293</v>
      </c>
      <c r="G92" s="134" t="str">
        <f t="shared" si="6"/>
        <v>↓</v>
      </c>
      <c r="H92" s="136">
        <f>'[13]Output tables 4'!$W$23</f>
        <v>-30</v>
      </c>
      <c r="J92" s="51"/>
      <c r="K92" s="283"/>
      <c r="L92" s="51">
        <f>IF($J92=1, IF(F92&lt;'Annex-LM'!$N$2,1,0),0)</f>
        <v>0</v>
      </c>
      <c r="M92" s="51">
        <f>IF($J92=1, IF(H92&lt;'Annex-LM'!$N$2,1,0),0)</f>
        <v>0</v>
      </c>
      <c r="O92" s="248">
        <f>'[13]Output tables 4'!$W$43</f>
        <v>0.30741277836382608</v>
      </c>
      <c r="P92" s="249">
        <f>'[13]Output tables 4'!$W$42</f>
        <v>-0.51343877316406994</v>
      </c>
      <c r="Q92" s="250" t="str">
        <f>'[13]Output tables 4'!$W$49</f>
        <v>Good performance</v>
      </c>
      <c r="R92" s="249"/>
      <c r="S92" s="247">
        <f t="shared" si="7"/>
        <v>1</v>
      </c>
      <c r="U92" s="51">
        <f>IF(F92&lt;='Annex-LM'!$O$2,1,0)</f>
        <v>1</v>
      </c>
      <c r="V92" s="51">
        <f>IF(H92&lt;='Annex-LM'!$O$2,1,0)</f>
        <v>1</v>
      </c>
    </row>
    <row r="93" spans="1:22" ht="48.75" thickBot="1">
      <c r="A93" s="58">
        <v>21</v>
      </c>
      <c r="B93" s="429" t="str">
        <f>'[13]Output tables 3'!X$4</f>
        <v>Growth of direct investment inward stocks by main origin of investment, (million ECU/EUR), partner: All countries of the world (Eurostat) (+)</v>
      </c>
      <c r="C93" s="133" t="str">
        <f>'[13]Narrow list'!$A25</f>
        <v>perf</v>
      </c>
      <c r="D93" s="134" t="s">
        <v>192</v>
      </c>
      <c r="E93" s="163"/>
      <c r="F93" s="133">
        <f>'[13]Output tables 3'!$X$23</f>
        <v>2.3920520660149727</v>
      </c>
      <c r="G93" s="134" t="str">
        <f t="shared" si="6"/>
        <v>↓</v>
      </c>
      <c r="H93" s="136">
        <f>'[13]Output tables 4'!$X$23</f>
        <v>1.1675118167784371</v>
      </c>
      <c r="J93" s="51"/>
      <c r="K93" s="283"/>
      <c r="L93" s="51">
        <f>IF($J93=1, IF(F93&lt;'Annex-LM'!$N$2,1,0),0)</f>
        <v>0</v>
      </c>
      <c r="M93" s="51">
        <f>IF($J93=1, IF(H93&lt;'Annex-LM'!$N$2,1,0),0)</f>
        <v>0</v>
      </c>
      <c r="O93" s="384">
        <f>'[13]Output tables 4'!$X$43</f>
        <v>2.77109434705082E-2</v>
      </c>
      <c r="P93" s="385">
        <f>'[13]Output tables 4'!$X$42</f>
        <v>-4.6691803179239239E-2</v>
      </c>
      <c r="Q93" s="386" t="str">
        <f>'[13]Output tables 4'!$X$49</f>
        <v>Good performance</v>
      </c>
      <c r="R93" s="385"/>
      <c r="S93" s="247">
        <f t="shared" si="7"/>
        <v>1</v>
      </c>
      <c r="U93" s="51">
        <f>IF(F93&lt;='Annex-LM'!$O$2,1,0)</f>
        <v>0</v>
      </c>
      <c r="V93" s="51">
        <f>IF(H93&lt;='Annex-LM'!$O$2,1,0)</f>
        <v>0</v>
      </c>
    </row>
    <row r="94" spans="1:22" ht="12.75" hidden="1" customHeight="1" outlineLevel="1" thickBot="1">
      <c r="A94" s="58">
        <v>22</v>
      </c>
      <c r="B94" s="429" t="str">
        <f>'[13]Output tables 3'!Y$4</f>
        <v>Indicator</v>
      </c>
      <c r="C94" s="133" t="str">
        <f>'[13]Narrow list'!$A26</f>
        <v>pol</v>
      </c>
      <c r="D94" s="134"/>
      <c r="E94" s="163"/>
      <c r="F94" s="133" t="str">
        <f>'[13]Output tables 3'!$Y$23</f>
        <v/>
      </c>
      <c r="G94" s="134" t="str">
        <f t="shared" si="6"/>
        <v/>
      </c>
      <c r="H94" s="136" t="str">
        <f>'[13]Output tables 4'!$Y$23</f>
        <v/>
      </c>
      <c r="J94" s="51"/>
      <c r="K94" s="283"/>
      <c r="L94" s="51">
        <f>IF($J94=1, IF(F94&lt;'Annex-LM'!$N$2,1,0),0)</f>
        <v>0</v>
      </c>
      <c r="M94" s="51">
        <f>IF($J94=1, IF(H94&lt;'Annex-LM'!$N$2,1,0),0)</f>
        <v>0</v>
      </c>
      <c r="O94" s="384" t="str">
        <f>'[13]Output tables 4'!$Y$43</f>
        <v/>
      </c>
      <c r="P94" s="385" t="str">
        <f>'[13]Output tables 4'!$Y$42</f>
        <v>n.a.</v>
      </c>
      <c r="Q94" s="386" t="str">
        <f>'[13]Output tables 4'!$Y$49</f>
        <v>Good performance</v>
      </c>
      <c r="R94" s="385"/>
      <c r="S94" s="254">
        <f t="shared" si="7"/>
        <v>1</v>
      </c>
      <c r="U94" s="52"/>
      <c r="V94" s="52"/>
    </row>
    <row r="95" spans="1:22" ht="12.75" customHeight="1" collapsed="1" thickBot="1">
      <c r="A95" s="58"/>
      <c r="B95" s="431"/>
      <c r="C95" s="68"/>
      <c r="D95" s="65"/>
      <c r="E95" s="182"/>
      <c r="F95" s="68"/>
      <c r="G95" s="68" t="str">
        <f t="shared" si="6"/>
        <v/>
      </c>
      <c r="H95" s="144"/>
      <c r="J95" s="51"/>
      <c r="K95" s="283"/>
      <c r="L95" s="51"/>
      <c r="M95" s="51"/>
      <c r="N95" s="52"/>
      <c r="O95" s="52"/>
      <c r="P95" s="52"/>
      <c r="Q95" s="52"/>
      <c r="R95" s="52"/>
      <c r="S95" s="388"/>
      <c r="U95" s="282"/>
      <c r="V95" s="53"/>
    </row>
    <row r="96" spans="1:22" s="66" customFormat="1" ht="30.75" thickBot="1">
      <c r="B96" s="230" t="s">
        <v>76</v>
      </c>
      <c r="C96" s="231"/>
      <c r="D96" s="231"/>
      <c r="E96" s="232"/>
      <c r="F96" s="233">
        <f>'[13]Output tables 3'!Z$23</f>
        <v>13.180647863527753</v>
      </c>
      <c r="G96" s="233"/>
      <c r="H96" s="234">
        <f>'[13]Output tables 4'!Z$23</f>
        <v>1</v>
      </c>
      <c r="J96" s="53">
        <f>SUM(J73:J94)</f>
        <v>5</v>
      </c>
      <c r="K96" s="51"/>
      <c r="L96" s="287">
        <f>SUM(L73:L94)</f>
        <v>0</v>
      </c>
      <c r="M96" s="288">
        <f>SUM(M73:M94)</f>
        <v>1</v>
      </c>
      <c r="N96" s="72"/>
      <c r="O96" s="387"/>
      <c r="P96" s="387"/>
      <c r="Q96" s="387"/>
      <c r="R96" s="387"/>
      <c r="S96" s="361"/>
      <c r="U96" s="287">
        <f>SUM(U73:U94)</f>
        <v>1</v>
      </c>
      <c r="V96" s="288">
        <f>SUM(V73:V94)</f>
        <v>3</v>
      </c>
    </row>
    <row r="97" spans="1:22" s="66" customFormat="1" ht="12.75" customHeight="1">
      <c r="B97" s="206"/>
      <c r="C97" s="506"/>
      <c r="D97" s="506"/>
      <c r="E97" s="506"/>
      <c r="F97" s="506"/>
      <c r="G97" s="506"/>
      <c r="H97" s="506"/>
      <c r="K97" s="51"/>
      <c r="L97" s="51"/>
      <c r="M97" s="289"/>
      <c r="N97" s="74"/>
      <c r="O97" s="74"/>
      <c r="P97" s="74"/>
      <c r="Q97" s="74"/>
      <c r="R97" s="74"/>
      <c r="S97" s="74"/>
      <c r="U97" s="51"/>
      <c r="V97" s="51"/>
    </row>
    <row r="98" spans="1:22" s="67" customFormat="1" ht="12.75" customHeight="1">
      <c r="B98" s="422"/>
      <c r="C98" s="69"/>
      <c r="D98" s="69"/>
      <c r="E98" s="182"/>
      <c r="F98" s="69"/>
      <c r="G98" s="69"/>
      <c r="H98" s="69"/>
      <c r="J98" s="72"/>
      <c r="K98" s="280"/>
      <c r="L98" s="72"/>
      <c r="M98" s="53"/>
      <c r="N98" s="72"/>
      <c r="O98" s="72"/>
      <c r="P98" s="72"/>
      <c r="Q98" s="72"/>
      <c r="R98" s="72"/>
      <c r="S98" s="72"/>
      <c r="U98" s="51"/>
      <c r="V98" s="51"/>
    </row>
    <row r="99" spans="1:22" s="67" customFormat="1" ht="15.75" thickBot="1">
      <c r="B99" s="507" t="str">
        <f>'[18]Table of content'!$A$5:$A$5</f>
        <v xml:space="preserve"> Business environment - Regulatory barriers to entrepreneurship</v>
      </c>
      <c r="C99" s="508"/>
      <c r="D99" s="508"/>
      <c r="E99" s="508"/>
      <c r="F99" s="508"/>
      <c r="G99" s="508"/>
      <c r="H99" s="69"/>
      <c r="J99" s="72"/>
      <c r="K99" s="280"/>
      <c r="L99" s="72"/>
      <c r="M99" s="53"/>
      <c r="N99" s="72"/>
      <c r="O99" s="72"/>
      <c r="P99" s="72"/>
      <c r="Q99" s="72"/>
      <c r="R99" s="72"/>
      <c r="S99" s="72"/>
      <c r="U99" s="51"/>
      <c r="V99" s="51"/>
    </row>
    <row r="100" spans="1:22" s="67" customFormat="1" ht="12.75" customHeight="1" thickBot="1">
      <c r="B100" s="225"/>
      <c r="C100" s="490" t="s">
        <v>102</v>
      </c>
      <c r="D100" s="491"/>
      <c r="E100" s="492"/>
      <c r="F100" s="490" t="s">
        <v>103</v>
      </c>
      <c r="G100" s="491"/>
      <c r="H100" s="492"/>
      <c r="I100" s="194"/>
      <c r="J100" s="43"/>
      <c r="K100" s="280"/>
      <c r="L100" s="72"/>
      <c r="M100" s="53"/>
      <c r="N100" s="72"/>
      <c r="O100" s="72"/>
      <c r="P100" s="72"/>
      <c r="Q100" s="72"/>
      <c r="R100" s="72"/>
      <c r="S100" s="72"/>
      <c r="U100" s="51"/>
      <c r="V100" s="51"/>
    </row>
    <row r="101" spans="1:22" ht="27" customHeight="1" thickBot="1">
      <c r="A101" s="58"/>
      <c r="B101" s="223"/>
      <c r="C101" s="493" t="s">
        <v>104</v>
      </c>
      <c r="D101" s="493" t="s">
        <v>105</v>
      </c>
      <c r="E101" s="495" t="s">
        <v>150</v>
      </c>
      <c r="F101" s="497" t="str">
        <f xml:space="preserve"> "Level relative to "&amp; '[18]Output tables 1'!$E$3</f>
        <v>Level relative to EU15</v>
      </c>
      <c r="G101" s="488" t="s">
        <v>33</v>
      </c>
      <c r="H101" s="489"/>
      <c r="I101" s="186"/>
      <c r="J101" s="281"/>
      <c r="K101" s="283"/>
      <c r="L101" s="282" t="s">
        <v>83</v>
      </c>
      <c r="U101" s="282" t="s">
        <v>83</v>
      </c>
      <c r="V101" s="54"/>
    </row>
    <row r="102" spans="1:22" ht="27" customHeight="1" thickBot="1">
      <c r="A102" s="58"/>
      <c r="B102" s="224"/>
      <c r="C102" s="499"/>
      <c r="D102" s="499"/>
      <c r="E102" s="500"/>
      <c r="F102" s="498"/>
      <c r="G102" s="120" t="s">
        <v>106</v>
      </c>
      <c r="H102" s="415" t="str">
        <f>"Relative " &amp;'[18]Output tables 1'!$E$3</f>
        <v>Relative EU15</v>
      </c>
      <c r="J102" s="147" t="s">
        <v>84</v>
      </c>
      <c r="K102" s="283"/>
      <c r="L102" s="284" t="s">
        <v>38</v>
      </c>
      <c r="M102" s="285" t="s">
        <v>1</v>
      </c>
      <c r="U102" s="284" t="s">
        <v>38</v>
      </c>
      <c r="V102" s="285" t="s">
        <v>1</v>
      </c>
    </row>
    <row r="103" spans="1:22" ht="24">
      <c r="A103" s="58">
        <v>1</v>
      </c>
      <c r="B103" s="432" t="str">
        <f>'[18]Output tables 3'!D$4</f>
        <v>Registering Property - Procedures (number) (World bank doing business) (-)</v>
      </c>
      <c r="C103" s="177" t="str">
        <f>'[18]Narrow list'!$A5</f>
        <v>pol</v>
      </c>
      <c r="D103" s="154" t="s">
        <v>201</v>
      </c>
      <c r="E103" s="161">
        <v>0.33</v>
      </c>
      <c r="F103" s="139" t="str">
        <f>'[18]Output tables 3'!D$23</f>
        <v/>
      </c>
      <c r="G103" s="154" t="str">
        <f>IF(H103="","",IF((H103/10*O103*S103+P103)*S103&gt;$J$2,"↑",IF((H103/10*O103*S103+P103)*S103&lt;-$J$2,"↓","=")))</f>
        <v/>
      </c>
      <c r="H103" s="156" t="str">
        <f>'[18]Output tables 4'!D$23</f>
        <v/>
      </c>
      <c r="J103" s="51">
        <v>1</v>
      </c>
      <c r="K103" s="283"/>
      <c r="L103" s="51">
        <f>IF($J103=1, IF(F103&lt;'Annex-LM'!$N$2,1,0),0)</f>
        <v>0</v>
      </c>
      <c r="M103" s="51">
        <f>IF($J103=1, IF(H103&lt;'Annex-LM'!$N$2,1,0),0)</f>
        <v>0</v>
      </c>
      <c r="O103" s="266">
        <f>'[18]Output tables 4'!$D$43</f>
        <v>2.2129598694285</v>
      </c>
      <c r="P103" s="267">
        <f>'[18]Output tables 4'!$D$42</f>
        <v>-0.8304680801510026</v>
      </c>
      <c r="Q103" s="268" t="str">
        <f>'[18]Output tables 4'!$D$49</f>
        <v>Bad performance</v>
      </c>
      <c r="R103" s="267"/>
      <c r="S103" s="264">
        <f>IF(Q103="Good performance",1,IF(Q103="Bad performance",-1,IF(Q103="Unclear",1,"")))</f>
        <v>-1</v>
      </c>
      <c r="U103" s="51">
        <f>IF(F103&lt;='Annex-LM'!$O$2,1,0)</f>
        <v>0</v>
      </c>
      <c r="V103" s="51">
        <f>IF(H103&lt;='Annex-LM'!$O$2,1,0)</f>
        <v>0</v>
      </c>
    </row>
    <row r="104" spans="1:22" ht="24">
      <c r="A104" s="58">
        <v>2</v>
      </c>
      <c r="B104" s="433" t="str">
        <f>'[18]Output tables 3'!E$4</f>
        <v>Registering Property - Time (days) (World bank doing business) (-)</v>
      </c>
      <c r="C104" s="128" t="str">
        <f>'[18]Narrow list'!$A6</f>
        <v>pol</v>
      </c>
      <c r="D104" s="129" t="s">
        <v>201</v>
      </c>
      <c r="E104" s="162">
        <v>0.33</v>
      </c>
      <c r="F104" s="128" t="str">
        <f>'[18]Output tables 3'!E$23</f>
        <v/>
      </c>
      <c r="G104" s="129" t="str">
        <f t="shared" ref="G104:G125" si="8">IF(H104="","",IF((H104/10*O104*S104+P104)*S104&gt;$J$2,"↑",IF((H104/10*O104*S104+P104)*S104&lt;-$J$2,"↓","=")))</f>
        <v/>
      </c>
      <c r="H104" s="131" t="str">
        <f>'[18]Output tables 4'!E$23</f>
        <v/>
      </c>
      <c r="J104" s="51">
        <v>1</v>
      </c>
      <c r="K104" s="283"/>
      <c r="L104" s="51">
        <f>IF($J104=1, IF(F104&lt;'Annex-LM'!$N$2,1,0),0)</f>
        <v>0</v>
      </c>
      <c r="M104" s="51">
        <f>IF($J104=1, IF(H104&lt;'Annex-LM'!$N$2,1,0),0)</f>
        <v>0</v>
      </c>
      <c r="O104" s="244">
        <f>'[18]Output tables 4'!$E$43</f>
        <v>5.794954316911709</v>
      </c>
      <c r="P104" s="245">
        <f>'[18]Output tables 4'!$E$42</f>
        <v>-5.3218189843043424</v>
      </c>
      <c r="Q104" s="246" t="str">
        <f>'[18]Output tables 4'!$E$49</f>
        <v>Bad performance</v>
      </c>
      <c r="R104" s="245"/>
      <c r="S104" s="247">
        <f t="shared" ref="S104:S124" si="9">IF(Q104="Good performance",1,IF(Q104="Bad performance",-1,IF(Q104="Unclear",1,"")))</f>
        <v>-1</v>
      </c>
      <c r="U104" s="51">
        <f>IF(F104&lt;='Annex-LM'!$O$2,1,0)</f>
        <v>0</v>
      </c>
      <c r="V104" s="51">
        <f>IF(H104&lt;='Annex-LM'!$O$2,1,0)</f>
        <v>0</v>
      </c>
    </row>
    <row r="105" spans="1:22" ht="24">
      <c r="A105" s="58">
        <v>3</v>
      </c>
      <c r="B105" s="433" t="str">
        <f>'[18]Output tables 3'!F$4</f>
        <v>Registering Property - Cost (% of property value) (World bank doing business) (-)</v>
      </c>
      <c r="C105" s="128" t="str">
        <f>'[18]Narrow list'!$A7</f>
        <v>pol</v>
      </c>
      <c r="D105" s="129" t="s">
        <v>201</v>
      </c>
      <c r="E105" s="162">
        <v>0.33</v>
      </c>
      <c r="F105" s="128" t="str">
        <f>'[18]Output tables 3'!F$23</f>
        <v/>
      </c>
      <c r="G105" s="129" t="str">
        <f t="shared" si="8"/>
        <v/>
      </c>
      <c r="H105" s="131" t="str">
        <f>'[18]Output tables 4'!F$23</f>
        <v/>
      </c>
      <c r="J105" s="51">
        <v>1</v>
      </c>
      <c r="K105" s="283"/>
      <c r="L105" s="51">
        <f>IF($J105=1, IF(F105&lt;'Annex-LM'!$N$2,1,0),0)</f>
        <v>0</v>
      </c>
      <c r="M105" s="51">
        <f>IF($J105=1, IF(H105&lt;'Annex-LM'!$N$2,1,0),0)</f>
        <v>0</v>
      </c>
      <c r="O105" s="244">
        <f>'[18]Output tables 4'!$F$43</f>
        <v>0.42575023503201948</v>
      </c>
      <c r="P105" s="245">
        <f>'[18]Output tables 4'!$F$42</f>
        <v>9.3023904967222168E-2</v>
      </c>
      <c r="Q105" s="246" t="str">
        <f>'[18]Output tables 4'!$F$49</f>
        <v>Bad performance</v>
      </c>
      <c r="R105" s="245"/>
      <c r="S105" s="247">
        <f t="shared" si="9"/>
        <v>-1</v>
      </c>
      <c r="U105" s="51">
        <f>IF(F105&lt;='Annex-LM'!$O$2,1,0)</f>
        <v>0</v>
      </c>
      <c r="V105" s="51">
        <f>IF(H105&lt;='Annex-LM'!$O$2,1,0)</f>
        <v>0</v>
      </c>
    </row>
    <row r="106" spans="1:22" ht="24">
      <c r="A106" s="58">
        <v>4</v>
      </c>
      <c r="B106" s="416" t="str">
        <f>'[18]Output tables 3'!G$4</f>
        <v>Paying Taxes - Payments (number) (World bank doing business) (-)</v>
      </c>
      <c r="C106" s="133" t="str">
        <f>'[18]Narrow list'!$A8</f>
        <v>pol</v>
      </c>
      <c r="D106" s="134" t="s">
        <v>202</v>
      </c>
      <c r="E106" s="163"/>
      <c r="F106" s="133" t="str">
        <f>'[18]Output tables 3'!G$23</f>
        <v/>
      </c>
      <c r="G106" s="134" t="str">
        <f t="shared" si="8"/>
        <v/>
      </c>
      <c r="H106" s="136" t="str">
        <f>'[18]Output tables 4'!G$23</f>
        <v/>
      </c>
      <c r="J106" s="51"/>
      <c r="K106" s="283"/>
      <c r="L106" s="51">
        <f>IF($J106=1, IF(F106&lt;'Annex-LM'!$N$2,1,0),0)</f>
        <v>0</v>
      </c>
      <c r="M106" s="51">
        <f>IF($J106=1, IF(H106&lt;'Annex-LM'!$N$2,1,0),0)</f>
        <v>0</v>
      </c>
      <c r="O106" s="248">
        <f>'[18]Output tables 4'!$G$43</f>
        <v>7.4498528608962165</v>
      </c>
      <c r="P106" s="249">
        <f>'[18]Output tables 4'!$G$42</f>
        <v>-3.1977848438562262</v>
      </c>
      <c r="Q106" s="250" t="str">
        <f>'[18]Output tables 4'!$G$49</f>
        <v>Bad performance</v>
      </c>
      <c r="R106" s="249"/>
      <c r="S106" s="247">
        <f t="shared" si="9"/>
        <v>-1</v>
      </c>
      <c r="U106" s="51">
        <f>IF(F106&lt;='Annex-LM'!$O$2,1,0)</f>
        <v>0</v>
      </c>
      <c r="V106" s="51">
        <f>IF(H106&lt;='Annex-LM'!$O$2,1,0)</f>
        <v>0</v>
      </c>
    </row>
    <row r="107" spans="1:22" ht="24">
      <c r="A107" s="58">
        <v>5</v>
      </c>
      <c r="B107" s="416" t="str">
        <f>'[18]Output tables 3'!H$4</f>
        <v>Paying Taxes - Time (hours) (World bank doing business) (-)</v>
      </c>
      <c r="C107" s="133" t="str">
        <f>'[18]Narrow list'!$A9</f>
        <v>pol</v>
      </c>
      <c r="D107" s="134" t="s">
        <v>202</v>
      </c>
      <c r="E107" s="163"/>
      <c r="F107" s="133" t="str">
        <f>'[18]Output tables 3'!H$23</f>
        <v/>
      </c>
      <c r="G107" s="134" t="str">
        <f t="shared" si="8"/>
        <v/>
      </c>
      <c r="H107" s="136" t="str">
        <f>'[18]Output tables 4'!H$23</f>
        <v/>
      </c>
      <c r="J107" s="51"/>
      <c r="K107" s="283"/>
      <c r="L107" s="51">
        <f>IF($J107=1, IF(F107&lt;'Annex-LM'!$N$2,1,0),0)</f>
        <v>0</v>
      </c>
      <c r="M107" s="51">
        <f>IF($J107=1, IF(H107&lt;'Annex-LM'!$N$2,1,0),0)</f>
        <v>0</v>
      </c>
      <c r="O107" s="248">
        <f>'[18]Output tables 4'!$H$43</f>
        <v>7.5560818479784304</v>
      </c>
      <c r="P107" s="249">
        <f>'[18]Output tables 4'!$H$42</f>
        <v>-0.21608042675526948</v>
      </c>
      <c r="Q107" s="250" t="str">
        <f>'[18]Output tables 4'!$H$49</f>
        <v>Bad performance</v>
      </c>
      <c r="R107" s="249"/>
      <c r="S107" s="247">
        <f t="shared" si="9"/>
        <v>-1</v>
      </c>
      <c r="U107" s="51">
        <f>IF(F107&lt;='Annex-LM'!$O$2,1,0)</f>
        <v>0</v>
      </c>
      <c r="V107" s="51">
        <f>IF(H107&lt;='Annex-LM'!$O$2,1,0)</f>
        <v>0</v>
      </c>
    </row>
    <row r="108" spans="1:22" ht="24">
      <c r="A108" s="58">
        <v>6</v>
      </c>
      <c r="B108" s="416" t="str">
        <f>'[18]Output tables 3'!I$4</f>
        <v>Paying Taxes -Total tax rate (% profit) (World bank doing business) (-)</v>
      </c>
      <c r="C108" s="133" t="str">
        <f>'[18]Narrow list'!$A10</f>
        <v>pol</v>
      </c>
      <c r="D108" s="134" t="s">
        <v>202</v>
      </c>
      <c r="E108" s="163"/>
      <c r="F108" s="133" t="str">
        <f>'[18]Output tables 3'!I$23</f>
        <v/>
      </c>
      <c r="G108" s="134" t="str">
        <f t="shared" si="8"/>
        <v/>
      </c>
      <c r="H108" s="136" t="str">
        <f>'[18]Output tables 4'!I$23</f>
        <v/>
      </c>
      <c r="J108" s="51"/>
      <c r="K108" s="283"/>
      <c r="L108" s="51">
        <f>IF($J108=1, IF(F108&lt;'Annex-LM'!$N$2,1,0),0)</f>
        <v>0</v>
      </c>
      <c r="M108" s="51">
        <f>IF($J108=1, IF(H108&lt;'Annex-LM'!$N$2,1,0),0)</f>
        <v>0</v>
      </c>
      <c r="O108" s="248">
        <f>'[18]Output tables 4'!$I$43</f>
        <v>0.83113079971880821</v>
      </c>
      <c r="P108" s="249">
        <f>'[18]Output tables 4'!$I$42</f>
        <v>-0.92975746580446716</v>
      </c>
      <c r="Q108" s="250" t="str">
        <f>'[18]Output tables 4'!$I$49</f>
        <v>Bad performance</v>
      </c>
      <c r="R108" s="249"/>
      <c r="S108" s="247">
        <f t="shared" si="9"/>
        <v>-1</v>
      </c>
      <c r="U108" s="51">
        <f>IF(F108&lt;='Annex-LM'!$O$2,1,0)</f>
        <v>0</v>
      </c>
      <c r="V108" s="51">
        <f>IF(H108&lt;='Annex-LM'!$O$2,1,0)</f>
        <v>0</v>
      </c>
    </row>
    <row r="109" spans="1:22" ht="24">
      <c r="A109" s="58">
        <v>7</v>
      </c>
      <c r="B109" s="433" t="str">
        <f>'[18]Output tables 3'!J$4</f>
        <v>Dealing with Licenses - Procedures (number) (World bank doing business) (-)</v>
      </c>
      <c r="C109" s="128" t="str">
        <f>'[18]Narrow list'!$A11</f>
        <v>pol</v>
      </c>
      <c r="D109" s="129" t="s">
        <v>202</v>
      </c>
      <c r="E109" s="162">
        <v>0.5</v>
      </c>
      <c r="F109" s="128" t="str">
        <f>'[18]Output tables 3'!J$23</f>
        <v/>
      </c>
      <c r="G109" s="129" t="str">
        <f t="shared" si="8"/>
        <v/>
      </c>
      <c r="H109" s="131" t="str">
        <f>'[18]Output tables 4'!J$23</f>
        <v/>
      </c>
      <c r="J109" s="51">
        <v>1</v>
      </c>
      <c r="K109" s="283"/>
      <c r="L109" s="51">
        <f>IF($J109=1, IF(F109&lt;'Annex-LM'!$N$2,1,0),0)</f>
        <v>0</v>
      </c>
      <c r="M109" s="51">
        <f>IF($J109=1, IF(H109&lt;'Annex-LM'!$N$2,1,0),0)</f>
        <v>0</v>
      </c>
      <c r="O109" s="244">
        <f>'[18]Output tables 4'!$J$43</f>
        <v>3.9730294454291739</v>
      </c>
      <c r="P109" s="245">
        <f>'[18]Output tables 4'!$J$42</f>
        <v>-1.7570357367311904</v>
      </c>
      <c r="Q109" s="246" t="str">
        <f>'[18]Output tables 4'!$J$49</f>
        <v>Bad performance</v>
      </c>
      <c r="R109" s="245"/>
      <c r="S109" s="247">
        <f t="shared" si="9"/>
        <v>-1</v>
      </c>
      <c r="U109" s="51">
        <f>IF(F109&lt;='Annex-LM'!$O$2,1,0)</f>
        <v>0</v>
      </c>
      <c r="V109" s="51">
        <f>IF(H109&lt;='Annex-LM'!$O$2,1,0)</f>
        <v>0</v>
      </c>
    </row>
    <row r="110" spans="1:22" ht="24">
      <c r="A110" s="58">
        <v>8</v>
      </c>
      <c r="B110" s="416" t="str">
        <f>'[18]Output tables 3'!K$4</f>
        <v>Dealing with Licenses - Time (days) (World bank doing business) (-)</v>
      </c>
      <c r="C110" s="133" t="str">
        <f>'[18]Narrow list'!$A12</f>
        <v>pol</v>
      </c>
      <c r="D110" s="134" t="s">
        <v>202</v>
      </c>
      <c r="E110" s="163"/>
      <c r="F110" s="133" t="str">
        <f>'[18]Output tables 3'!K$23</f>
        <v/>
      </c>
      <c r="G110" s="134" t="str">
        <f t="shared" si="8"/>
        <v/>
      </c>
      <c r="H110" s="136" t="str">
        <f>'[18]Output tables 4'!K$23</f>
        <v/>
      </c>
      <c r="J110" s="51"/>
      <c r="K110" s="283"/>
      <c r="L110" s="51">
        <f>IF($J110=1, IF(F110&lt;'Annex-LM'!$N$2,1,0),0)</f>
        <v>0</v>
      </c>
      <c r="M110" s="51">
        <f>IF($J110=1, IF(H110&lt;'Annex-LM'!$N$2,1,0),0)</f>
        <v>0</v>
      </c>
      <c r="O110" s="248">
        <f>'[18]Output tables 4'!$K$43</f>
        <v>3.343957210727877</v>
      </c>
      <c r="P110" s="249">
        <f>'[18]Output tables 4'!$K$42</f>
        <v>-3.5317891917988606</v>
      </c>
      <c r="Q110" s="250" t="str">
        <f>'[18]Output tables 4'!$K$49</f>
        <v>Bad performance</v>
      </c>
      <c r="R110" s="249"/>
      <c r="S110" s="247">
        <f t="shared" si="9"/>
        <v>-1</v>
      </c>
      <c r="U110" s="51">
        <f>IF(F110&lt;='Annex-LM'!$O$2,1,0)</f>
        <v>0</v>
      </c>
      <c r="V110" s="51">
        <f>IF(H110&lt;='Annex-LM'!$O$2,1,0)</f>
        <v>0</v>
      </c>
    </row>
    <row r="111" spans="1:22" ht="24">
      <c r="A111" s="58">
        <v>9</v>
      </c>
      <c r="B111" s="433" t="str">
        <f>'[18]Output tables 3'!L$4</f>
        <v>Dealing with Licenses - Cost (% of income per capita) (World bank doing business) (-)</v>
      </c>
      <c r="C111" s="128" t="str">
        <f>'[18]Narrow list'!$A13</f>
        <v>pol</v>
      </c>
      <c r="D111" s="129" t="s">
        <v>202</v>
      </c>
      <c r="E111" s="162">
        <v>0.5</v>
      </c>
      <c r="F111" s="128" t="str">
        <f>'[18]Output tables 3'!L$23</f>
        <v/>
      </c>
      <c r="G111" s="129" t="str">
        <f t="shared" si="8"/>
        <v/>
      </c>
      <c r="H111" s="131" t="str">
        <f>'[18]Output tables 4'!L$23</f>
        <v/>
      </c>
      <c r="J111" s="51">
        <v>1</v>
      </c>
      <c r="K111" s="283"/>
      <c r="L111" s="51">
        <f>IF($J111=1, IF(F111&lt;'Annex-LM'!$N$2,1,0),0)</f>
        <v>0</v>
      </c>
      <c r="M111" s="51">
        <f>IF($J111=1, IF(H111&lt;'Annex-LM'!$N$2,1,0),0)</f>
        <v>0</v>
      </c>
      <c r="O111" s="244">
        <f>'[18]Output tables 4'!$L$43</f>
        <v>9.9931605718938812</v>
      </c>
      <c r="P111" s="245">
        <f>'[18]Output tables 4'!$L$42</f>
        <v>16.387250759649778</v>
      </c>
      <c r="Q111" s="246" t="str">
        <f>'[18]Output tables 4'!$L$49</f>
        <v>Bad performance</v>
      </c>
      <c r="R111" s="245"/>
      <c r="S111" s="247">
        <f t="shared" si="9"/>
        <v>-1</v>
      </c>
      <c r="U111" s="51">
        <f>IF(F111&lt;='Annex-LM'!$O$2,1,0)</f>
        <v>0</v>
      </c>
      <c r="V111" s="51">
        <f>IF(H111&lt;='Annex-LM'!$O$2,1,0)</f>
        <v>0</v>
      </c>
    </row>
    <row r="112" spans="1:22" ht="24">
      <c r="A112" s="58">
        <v>10</v>
      </c>
      <c r="B112" s="433" t="str">
        <f>'[18]Output tables 3'!M$4</f>
        <v>Enforcing Contracts - Procedures (number) (World bank doing business) (-)</v>
      </c>
      <c r="C112" s="128" t="str">
        <f>'[18]Narrow list'!$A14</f>
        <v>pol</v>
      </c>
      <c r="D112" s="129" t="s">
        <v>203</v>
      </c>
      <c r="E112" s="162">
        <v>0.33</v>
      </c>
      <c r="F112" s="128" t="str">
        <f>'[18]Output tables 3'!M$23</f>
        <v/>
      </c>
      <c r="G112" s="129" t="str">
        <f t="shared" si="8"/>
        <v/>
      </c>
      <c r="H112" s="131" t="str">
        <f>'[18]Output tables 4'!M$23</f>
        <v/>
      </c>
      <c r="J112" s="51">
        <v>1</v>
      </c>
      <c r="K112" s="283"/>
      <c r="L112" s="51">
        <f>IF($J112=1, IF(F112&lt;'Annex-LM'!$N$2,1,0),0)</f>
        <v>0</v>
      </c>
      <c r="M112" s="51">
        <f>IF($J112=1, IF(H112&lt;'Annex-LM'!$N$2,1,0),0)</f>
        <v>0</v>
      </c>
      <c r="O112" s="244">
        <f>'[18]Output tables 4'!$M$43</f>
        <v>0.49859552317221523</v>
      </c>
      <c r="P112" s="245">
        <f>'[18]Output tables 4'!$M$42</f>
        <v>-0.33246789230772866</v>
      </c>
      <c r="Q112" s="246" t="str">
        <f>'[18]Output tables 4'!$M$49</f>
        <v>Bad performance</v>
      </c>
      <c r="R112" s="245"/>
      <c r="S112" s="247">
        <f t="shared" si="9"/>
        <v>-1</v>
      </c>
      <c r="U112" s="51">
        <f>IF(F112&lt;='Annex-LM'!$O$2,1,0)</f>
        <v>0</v>
      </c>
      <c r="V112" s="51">
        <f>IF(H112&lt;='Annex-LM'!$O$2,1,0)</f>
        <v>0</v>
      </c>
    </row>
    <row r="113" spans="1:22" ht="24">
      <c r="A113" s="58">
        <v>11</v>
      </c>
      <c r="B113" s="433" t="str">
        <f>'[18]Output tables 3'!N$4</f>
        <v>Enforcing Contracts - Time (days) (World bank doing business) (-)</v>
      </c>
      <c r="C113" s="128" t="str">
        <f>'[18]Narrow list'!$A15</f>
        <v>pol</v>
      </c>
      <c r="D113" s="129" t="s">
        <v>203</v>
      </c>
      <c r="E113" s="162">
        <v>0.33</v>
      </c>
      <c r="F113" s="128" t="str">
        <f>'[18]Output tables 3'!N$23</f>
        <v/>
      </c>
      <c r="G113" s="129" t="str">
        <f t="shared" si="8"/>
        <v/>
      </c>
      <c r="H113" s="131" t="str">
        <f>'[18]Output tables 4'!N$23</f>
        <v/>
      </c>
      <c r="J113" s="51">
        <v>1</v>
      </c>
      <c r="K113" s="283"/>
      <c r="L113" s="51">
        <f>IF($J113=1, IF(F113&lt;'Annex-LM'!$N$2,1,0),0)</f>
        <v>0</v>
      </c>
      <c r="M113" s="51">
        <f>IF($J113=1, IF(H113&lt;'Annex-LM'!$N$2,1,0),0)</f>
        <v>0</v>
      </c>
      <c r="O113" s="244">
        <f>'[18]Output tables 4'!$N$43</f>
        <v>1.1583722060825492</v>
      </c>
      <c r="P113" s="245">
        <f>'[18]Output tables 4'!$N$42</f>
        <v>-0.3369322382291664</v>
      </c>
      <c r="Q113" s="246" t="str">
        <f>'[18]Output tables 4'!$N$49</f>
        <v>Bad performance</v>
      </c>
      <c r="R113" s="245"/>
      <c r="S113" s="247">
        <f t="shared" si="9"/>
        <v>-1</v>
      </c>
      <c r="U113" s="51">
        <f>IF(F113&lt;='Annex-LM'!$O$2,1,0)</f>
        <v>0</v>
      </c>
      <c r="V113" s="51">
        <f>IF(H113&lt;='Annex-LM'!$O$2,1,0)</f>
        <v>0</v>
      </c>
    </row>
    <row r="114" spans="1:22" ht="24">
      <c r="A114" s="58">
        <v>12</v>
      </c>
      <c r="B114" s="433" t="str">
        <f>'[18]Output tables 3'!O$4</f>
        <v>Enforcing Contracts - Cost (% of debt) (World bank doing business) (-)</v>
      </c>
      <c r="C114" s="128" t="str">
        <f>'[18]Narrow list'!$A16</f>
        <v>pol</v>
      </c>
      <c r="D114" s="129" t="s">
        <v>203</v>
      </c>
      <c r="E114" s="162">
        <v>0.33</v>
      </c>
      <c r="F114" s="128" t="str">
        <f>'[18]Output tables 3'!O$23</f>
        <v/>
      </c>
      <c r="G114" s="129" t="str">
        <f t="shared" si="8"/>
        <v/>
      </c>
      <c r="H114" s="131" t="str">
        <f>'[18]Output tables 4'!O$23</f>
        <v/>
      </c>
      <c r="J114" s="51">
        <v>1</v>
      </c>
      <c r="K114" s="283"/>
      <c r="L114" s="51">
        <f>IF($J114=1, IF(F114&lt;'Annex-LM'!$N$2,1,0),0)</f>
        <v>0</v>
      </c>
      <c r="M114" s="51">
        <f>IF($J114=1, IF(H114&lt;'Annex-LM'!$N$2,1,0),0)</f>
        <v>0</v>
      </c>
      <c r="O114" s="244">
        <f>'[18]Output tables 4'!$O$43</f>
        <v>0.16710534137753186</v>
      </c>
      <c r="P114" s="245">
        <f>'[18]Output tables 4'!$O$42</f>
        <v>5.5063843403197914E-2</v>
      </c>
      <c r="Q114" s="246" t="str">
        <f>'[18]Output tables 4'!$O$49</f>
        <v>Bad performance</v>
      </c>
      <c r="R114" s="245"/>
      <c r="S114" s="247">
        <f t="shared" si="9"/>
        <v>-1</v>
      </c>
      <c r="U114" s="51">
        <f>IF(F114&lt;='Annex-LM'!$O$2,1,0)</f>
        <v>0</v>
      </c>
      <c r="V114" s="51">
        <f>IF(H114&lt;='Annex-LM'!$O$2,1,0)</f>
        <v>0</v>
      </c>
    </row>
    <row r="115" spans="1:22" ht="24">
      <c r="A115" s="58">
        <v>13</v>
      </c>
      <c r="B115" s="416" t="str">
        <f>'[18]Output tables 3'!P$4</f>
        <v>Regulatory and administrative opacity (OECD) (-)</v>
      </c>
      <c r="C115" s="133" t="str">
        <f>'[18]Narrow list'!$A17</f>
        <v>pol</v>
      </c>
      <c r="D115" s="134" t="s">
        <v>198</v>
      </c>
      <c r="E115" s="163"/>
      <c r="F115" s="133" t="str">
        <f>'[18]Output tables 3'!P$23</f>
        <v/>
      </c>
      <c r="G115" s="134" t="str">
        <f t="shared" si="8"/>
        <v/>
      </c>
      <c r="H115" s="136" t="str">
        <f>'[18]Output tables 4'!P$23</f>
        <v/>
      </c>
      <c r="J115" s="51"/>
      <c r="K115" s="283"/>
      <c r="L115" s="51">
        <f>IF($J115=1, IF(F115&lt;'Annex-LM'!$N$2,1,0),0)</f>
        <v>0</v>
      </c>
      <c r="M115" s="51">
        <f>IF($J115=1, IF(H115&lt;'Annex-LM'!$N$2,1,0),0)</f>
        <v>0</v>
      </c>
      <c r="O115" s="248" t="str">
        <f>'[18]Output tables 4'!$P$43</f>
        <v/>
      </c>
      <c r="P115" s="249" t="str">
        <f>'[18]Output tables 4'!$P$42</f>
        <v>n.a.</v>
      </c>
      <c r="Q115" s="250" t="str">
        <f>'[18]Output tables 4'!$P$49</f>
        <v>Bad performance</v>
      </c>
      <c r="R115" s="249"/>
      <c r="S115" s="247">
        <f t="shared" si="9"/>
        <v>-1</v>
      </c>
      <c r="U115" s="51">
        <f>IF(F115&lt;='Annex-LM'!$O$2,1,0)</f>
        <v>0</v>
      </c>
      <c r="V115" s="51">
        <f>IF(H115&lt;='Annex-LM'!$O$2,1,0)</f>
        <v>0</v>
      </c>
    </row>
    <row r="116" spans="1:22" ht="60">
      <c r="A116" s="58">
        <v>14</v>
      </c>
      <c r="B116" s="416" t="str">
        <f>'[18]Output tables 3'!Q$4</f>
        <v>Regulation impact - average impact of regulation in non-manufacturing sectors (post and telecom ; energy, finance, transport, distribution, business services) on other industries (OECD) (-)</v>
      </c>
      <c r="C116" s="133" t="str">
        <f>'[18]Narrow list'!$A18</f>
        <v>pol</v>
      </c>
      <c r="D116" s="134" t="s">
        <v>118</v>
      </c>
      <c r="E116" s="163"/>
      <c r="F116" s="133" t="str">
        <f>'[18]Output tables 3'!Q$23</f>
        <v/>
      </c>
      <c r="G116" s="134" t="str">
        <f t="shared" si="8"/>
        <v/>
      </c>
      <c r="H116" s="136" t="str">
        <f>'[18]Output tables 4'!Q$23</f>
        <v/>
      </c>
      <c r="J116" s="51"/>
      <c r="K116" s="283"/>
      <c r="L116" s="51">
        <f>IF($J116=1, IF(F116&lt;'Annex-LM'!$N$2,1,0),0)</f>
        <v>0</v>
      </c>
      <c r="M116" s="51">
        <f>IF($J116=1, IF(H116&lt;'Annex-LM'!$N$2,1,0),0)</f>
        <v>0</v>
      </c>
      <c r="O116" s="248" t="str">
        <f>'[18]Output tables 4'!$Q$43</f>
        <v/>
      </c>
      <c r="P116" s="249" t="str">
        <f>'[18]Output tables 4'!$Q$42</f>
        <v>n.a.</v>
      </c>
      <c r="Q116" s="250" t="str">
        <f>'[18]Output tables 4'!$Q$49</f>
        <v>Bad performance</v>
      </c>
      <c r="R116" s="249"/>
      <c r="S116" s="247">
        <f t="shared" si="9"/>
        <v>-1</v>
      </c>
      <c r="U116" s="51">
        <f>IF(F116&lt;='Annex-LM'!$O$2,1,0)</f>
        <v>0</v>
      </c>
      <c r="V116" s="51">
        <f>IF(H116&lt;='Annex-LM'!$O$2,1,0)</f>
        <v>0</v>
      </c>
    </row>
    <row r="117" spans="1:22" ht="48">
      <c r="A117" s="58">
        <v>15</v>
      </c>
      <c r="B117" s="416" t="str">
        <f>'[18]Output tables 3'!R$4</f>
        <v>Propensity towards entrepreneurship - Total population considering self-employment (in %) (European Commission, Flash Eurobarometer) (+)</v>
      </c>
      <c r="C117" s="133" t="str">
        <f>'[18]Narrow list'!$A19</f>
        <v>perf</v>
      </c>
      <c r="D117" s="134" t="s">
        <v>119</v>
      </c>
      <c r="E117" s="163"/>
      <c r="F117" s="133">
        <f>'[18]Output tables 3'!R$23</f>
        <v>1.4162975488732865</v>
      </c>
      <c r="G117" s="134" t="str">
        <f t="shared" si="8"/>
        <v/>
      </c>
      <c r="H117" s="136" t="str">
        <f>'[18]Output tables 4'!R$23</f>
        <v/>
      </c>
      <c r="J117" s="51"/>
      <c r="K117" s="283"/>
      <c r="L117" s="51">
        <f>IF($J117=1, IF(F117&lt;'Annex-LM'!$N$2,1,0),0)</f>
        <v>0</v>
      </c>
      <c r="M117" s="51">
        <f>IF($J117=1, IF(H117&lt;'Annex-LM'!$N$2,1,0),0)</f>
        <v>0</v>
      </c>
      <c r="O117" s="248" t="str">
        <f>'[18]Output tables 4'!$R$43</f>
        <v/>
      </c>
      <c r="P117" s="249">
        <f>'[18]Output tables 4'!$R$42</f>
        <v>0</v>
      </c>
      <c r="Q117" s="250" t="str">
        <f>'[18]Output tables 4'!$R$49</f>
        <v>Good performance</v>
      </c>
      <c r="R117" s="249"/>
      <c r="S117" s="247">
        <f t="shared" si="9"/>
        <v>1</v>
      </c>
      <c r="U117" s="51">
        <f>IF(F117&lt;='Annex-LM'!$O$2,1,0)</f>
        <v>0</v>
      </c>
      <c r="V117" s="51">
        <f>IF(H117&lt;='Annex-LM'!$O$2,1,0)</f>
        <v>0</v>
      </c>
    </row>
    <row r="118" spans="1:22" ht="48">
      <c r="A118" s="58">
        <v>16</v>
      </c>
      <c r="B118" s="416" t="str">
        <f>'[18]Output tables 3'!S$4</f>
        <v>Business demography - Survival rate - The percentage of all real enterprise births of year n which are still active in year n+2 (STRIND er082) (+)</v>
      </c>
      <c r="C118" s="133" t="str">
        <f>'[18]Narrow list'!$A20</f>
        <v>perf</v>
      </c>
      <c r="D118" s="134" t="s">
        <v>107</v>
      </c>
      <c r="E118" s="163"/>
      <c r="F118" s="133" t="str">
        <f>'[18]Output tables 3'!S$23</f>
        <v/>
      </c>
      <c r="G118" s="134" t="str">
        <f t="shared" si="8"/>
        <v/>
      </c>
      <c r="H118" s="136" t="str">
        <f>'[18]Output tables 4'!S$23</f>
        <v/>
      </c>
      <c r="J118" s="51"/>
      <c r="K118" s="283"/>
      <c r="L118" s="51">
        <f>IF($J118=1, IF(F118&lt;'Annex-LM'!$N$2,1,0),0)</f>
        <v>0</v>
      </c>
      <c r="M118" s="51">
        <f>IF($J118=1, IF(H118&lt;'Annex-LM'!$N$2,1,0),0)</f>
        <v>0</v>
      </c>
      <c r="O118" s="248">
        <f>'[18]Output tables 4'!$S$43</f>
        <v>0</v>
      </c>
      <c r="P118" s="249">
        <f>'[18]Output tables 4'!$S$42</f>
        <v>0.58714285714285908</v>
      </c>
      <c r="Q118" s="250" t="str">
        <f>'[18]Output tables 4'!$S$49</f>
        <v>Good performance</v>
      </c>
      <c r="R118" s="249"/>
      <c r="S118" s="247">
        <f t="shared" si="9"/>
        <v>1</v>
      </c>
      <c r="U118" s="51">
        <f>IF(F118&lt;='Annex-LM'!$O$2,1,0)</f>
        <v>0</v>
      </c>
      <c r="V118" s="51">
        <f>IF(H118&lt;='Annex-LM'!$O$2,1,0)</f>
        <v>0</v>
      </c>
    </row>
    <row r="119" spans="1:22" ht="12.75" hidden="1" customHeight="1" outlineLevel="1">
      <c r="A119" s="58">
        <v>17</v>
      </c>
      <c r="B119" s="416" t="str">
        <f>'[18]Output tables 3'!T$4</f>
        <v>Indicator</v>
      </c>
      <c r="C119" s="133" t="str">
        <f>'[18]Narrow list'!$A21</f>
        <v>pol</v>
      </c>
      <c r="D119" s="134"/>
      <c r="E119" s="163"/>
      <c r="F119" s="133" t="str">
        <f>'[18]Output tables 3'!T$23</f>
        <v/>
      </c>
      <c r="G119" s="134" t="str">
        <f t="shared" si="8"/>
        <v/>
      </c>
      <c r="H119" s="136" t="str">
        <f>'[18]Output tables 4'!T$23</f>
        <v/>
      </c>
      <c r="J119" s="51"/>
      <c r="K119" s="283"/>
      <c r="L119" s="51">
        <f>IF($J119=1, IF(F119&lt;'Annex-LM'!$N$2,1,0),0)</f>
        <v>0</v>
      </c>
      <c r="M119" s="51">
        <f>IF($J119=1, IF(H119&lt;'Annex-LM'!$N$2,1,0),0)</f>
        <v>0</v>
      </c>
      <c r="O119" s="248" t="str">
        <f>'[18]Output tables 4'!$T$43</f>
        <v/>
      </c>
      <c r="P119" s="249" t="str">
        <f>'[18]Output tables 4'!$T$42</f>
        <v>n.a.</v>
      </c>
      <c r="Q119" s="250" t="str">
        <f>'[18]Output tables 4'!$T$49</f>
        <v>Good performance</v>
      </c>
      <c r="R119" s="249"/>
      <c r="S119" s="247">
        <f t="shared" si="9"/>
        <v>1</v>
      </c>
      <c r="U119" s="51">
        <f>IF(F119&lt;='Annex-LM'!$O$2,1,0)</f>
        <v>0</v>
      </c>
      <c r="V119" s="51">
        <f>IF(H119&lt;='Annex-LM'!$O$2,1,0)</f>
        <v>0</v>
      </c>
    </row>
    <row r="120" spans="1:22" s="66" customFormat="1" ht="12.75" hidden="1" customHeight="1" outlineLevel="1">
      <c r="A120" s="70">
        <v>18</v>
      </c>
      <c r="B120" s="416" t="str">
        <f>'[18]Output tables 3'!U$4</f>
        <v>Indicator</v>
      </c>
      <c r="C120" s="133" t="str">
        <f>'[18]Narrow list'!$A22</f>
        <v>pol</v>
      </c>
      <c r="D120" s="134"/>
      <c r="E120" s="163"/>
      <c r="F120" s="133" t="str">
        <f>'[18]Output tables 3'!U$23</f>
        <v/>
      </c>
      <c r="G120" s="134" t="str">
        <f t="shared" si="8"/>
        <v/>
      </c>
      <c r="H120" s="136" t="str">
        <f>'[18]Output tables 4'!U$23</f>
        <v/>
      </c>
      <c r="J120" s="71"/>
      <c r="K120" s="300"/>
      <c r="L120" s="71">
        <f>IF($J120=1, IF(F120&lt;'Annex-LM'!$N$2,1,0),0)</f>
        <v>0</v>
      </c>
      <c r="M120" s="71">
        <f>IF($J120=1, IF(H120&lt;'Annex-LM'!$N$2,1,0),0)</f>
        <v>0</v>
      </c>
      <c r="N120" s="74"/>
      <c r="O120" s="248" t="str">
        <f>'[18]Output tables 4'!$U$43</f>
        <v/>
      </c>
      <c r="P120" s="249" t="str">
        <f>'[18]Output tables 4'!$U$42</f>
        <v>n.a.</v>
      </c>
      <c r="Q120" s="250" t="str">
        <f>'[18]Output tables 4'!$U$49</f>
        <v>Good performance</v>
      </c>
      <c r="R120" s="249"/>
      <c r="S120" s="247">
        <f t="shared" si="9"/>
        <v>1</v>
      </c>
      <c r="U120" s="51">
        <f>IF(F120&lt;='Annex-LM'!$O$2,1,0)</f>
        <v>0</v>
      </c>
      <c r="V120" s="51">
        <f>IF(H120&lt;='Annex-LM'!$O$2,1,0)</f>
        <v>0</v>
      </c>
    </row>
    <row r="121" spans="1:22" s="66" customFormat="1" ht="12.75" hidden="1" customHeight="1" outlineLevel="1">
      <c r="A121" s="70">
        <v>19</v>
      </c>
      <c r="B121" s="416" t="str">
        <f>'[18]Output tables 3'!V$4</f>
        <v>Indicator</v>
      </c>
      <c r="C121" s="133" t="str">
        <f>'[18]Narrow list'!$A23</f>
        <v>perf</v>
      </c>
      <c r="D121" s="134"/>
      <c r="E121" s="163"/>
      <c r="F121" s="133" t="str">
        <f>'[18]Output tables 3'!V$23</f>
        <v/>
      </c>
      <c r="G121" s="134" t="str">
        <f t="shared" si="8"/>
        <v/>
      </c>
      <c r="H121" s="136" t="str">
        <f>'[18]Output tables 4'!V$23</f>
        <v/>
      </c>
      <c r="J121" s="71"/>
      <c r="K121" s="300"/>
      <c r="L121" s="71">
        <f>IF($J121=1, IF(F121&lt;'Annex-LM'!$N$2,1,0),0)</f>
        <v>0</v>
      </c>
      <c r="M121" s="71">
        <f>IF($J121=1, IF(H121&lt;'Annex-LM'!$N$2,1,0),0)</f>
        <v>0</v>
      </c>
      <c r="N121" s="74"/>
      <c r="O121" s="248" t="str">
        <f>'[18]Output tables 4'!$V$43</f>
        <v/>
      </c>
      <c r="P121" s="249" t="str">
        <f>'[18]Output tables 4'!$V$42</f>
        <v>n.a.</v>
      </c>
      <c r="Q121" s="250" t="str">
        <f>'[18]Output tables 4'!$V$49</f>
        <v>Good performance</v>
      </c>
      <c r="R121" s="249"/>
      <c r="S121" s="247">
        <f t="shared" si="9"/>
        <v>1</v>
      </c>
      <c r="U121" s="51">
        <f>IF(F121&lt;='Annex-LM'!$O$2,1,0)</f>
        <v>0</v>
      </c>
      <c r="V121" s="51">
        <f>IF(H121&lt;='Annex-LM'!$O$2,1,0)</f>
        <v>0</v>
      </c>
    </row>
    <row r="122" spans="1:22" s="66" customFormat="1" ht="12.75" hidden="1" customHeight="1" outlineLevel="1">
      <c r="A122" s="70">
        <v>20</v>
      </c>
      <c r="B122" s="416" t="str">
        <f>'[18]Output tables 3'!W$4</f>
        <v>Indicator</v>
      </c>
      <c r="C122" s="133" t="str">
        <f>'[18]Narrow list'!$A24</f>
        <v>perf</v>
      </c>
      <c r="D122" s="134"/>
      <c r="E122" s="163"/>
      <c r="F122" s="133" t="str">
        <f>'[18]Output tables 3'!W$23</f>
        <v/>
      </c>
      <c r="G122" s="134" t="str">
        <f t="shared" si="8"/>
        <v/>
      </c>
      <c r="H122" s="136" t="str">
        <f>'[18]Output tables 4'!W$23</f>
        <v/>
      </c>
      <c r="J122" s="71"/>
      <c r="K122" s="300"/>
      <c r="L122" s="71">
        <f>IF($J122=1, IF(F122&lt;'Annex-LM'!$N$2,1,0),0)</f>
        <v>0</v>
      </c>
      <c r="M122" s="71">
        <f>IF($J122=1, IF(H122&lt;'Annex-LM'!$N$2,1,0),0)</f>
        <v>0</v>
      </c>
      <c r="N122" s="74"/>
      <c r="O122" s="248" t="str">
        <f>'[18]Output tables 4'!$W$43</f>
        <v/>
      </c>
      <c r="P122" s="249" t="str">
        <f>'[18]Output tables 4'!$W$42</f>
        <v>n.a.</v>
      </c>
      <c r="Q122" s="250" t="str">
        <f>'[18]Output tables 4'!$W$49</f>
        <v>Good performance</v>
      </c>
      <c r="R122" s="249"/>
      <c r="S122" s="247">
        <f t="shared" si="9"/>
        <v>1</v>
      </c>
      <c r="U122" s="51">
        <f>IF(F122&lt;='Annex-LM'!$O$2,1,0)</f>
        <v>0</v>
      </c>
      <c r="V122" s="51">
        <f>IF(H122&lt;='Annex-LM'!$O$2,1,0)</f>
        <v>0</v>
      </c>
    </row>
    <row r="123" spans="1:22" ht="12.75" hidden="1" customHeight="1" outlineLevel="1">
      <c r="A123" s="58">
        <v>21</v>
      </c>
      <c r="B123" s="416" t="str">
        <f>'[18]Output tables 3'!X$4</f>
        <v>Indicator</v>
      </c>
      <c r="C123" s="133" t="str">
        <f>'[18]Narrow list'!$A25</f>
        <v>perf</v>
      </c>
      <c r="D123" s="134"/>
      <c r="E123" s="163"/>
      <c r="F123" s="133" t="str">
        <f>'[18]Output tables 3'!X$23</f>
        <v/>
      </c>
      <c r="G123" s="134" t="str">
        <f t="shared" si="8"/>
        <v/>
      </c>
      <c r="H123" s="136" t="str">
        <f>'[18]Output tables 4'!X$23</f>
        <v/>
      </c>
      <c r="J123" s="51"/>
      <c r="K123" s="283"/>
      <c r="L123" s="51">
        <f>IF($J123=1, IF(F123&lt;'Annex-LM'!$N$2,1,0),0)</f>
        <v>0</v>
      </c>
      <c r="M123" s="51">
        <f>IF($J123=1, IF(H123&lt;'Annex-LM'!$N$2,1,0),0)</f>
        <v>0</v>
      </c>
      <c r="O123" s="248" t="str">
        <f>'[18]Output tables 4'!$X$43</f>
        <v/>
      </c>
      <c r="P123" s="249" t="str">
        <f>'[18]Output tables 4'!$X$42</f>
        <v>n.a.</v>
      </c>
      <c r="Q123" s="250" t="str">
        <f>'[18]Output tables 4'!$X$49</f>
        <v>Good performance</v>
      </c>
      <c r="R123" s="249"/>
      <c r="S123" s="247">
        <f t="shared" si="9"/>
        <v>1</v>
      </c>
      <c r="U123" s="51">
        <f>IF(F123&lt;='Annex-LM'!$O$2,1,0)</f>
        <v>0</v>
      </c>
      <c r="V123" s="51">
        <f>IF(H123&lt;='Annex-LM'!$O$2,1,0)</f>
        <v>0</v>
      </c>
    </row>
    <row r="124" spans="1:22" ht="12.75" hidden="1" customHeight="1" outlineLevel="1">
      <c r="A124" s="58">
        <v>22</v>
      </c>
      <c r="B124" s="416" t="str">
        <f>'[18]Output tables 3'!Y$4</f>
        <v>Indicator</v>
      </c>
      <c r="C124" s="133" t="str">
        <f>'[18]Narrow list'!$A26</f>
        <v>pol</v>
      </c>
      <c r="D124" s="134"/>
      <c r="E124" s="163"/>
      <c r="F124" s="133" t="str">
        <f>'[18]Output tables 3'!Y$23</f>
        <v/>
      </c>
      <c r="G124" s="134" t="str">
        <f t="shared" si="8"/>
        <v/>
      </c>
      <c r="H124" s="136" t="str">
        <f>'[18]Output tables 4'!Y$23</f>
        <v/>
      </c>
      <c r="J124" s="51"/>
      <c r="K124" s="283"/>
      <c r="L124" s="51">
        <f>IF($J124=1, IF(F124&lt;'Annex-LM'!$N$2,1,0),0)</f>
        <v>0</v>
      </c>
      <c r="M124" s="51">
        <f>IF($J124=1, IF(H124&lt;'Annex-LM'!$N$2,1,0),0)</f>
        <v>0</v>
      </c>
      <c r="O124" s="248" t="str">
        <f>'[18]Output tables 4'!$Y$43</f>
        <v/>
      </c>
      <c r="P124" s="249" t="str">
        <f>'[18]Output tables 4'!$Y$42</f>
        <v>n.a.</v>
      </c>
      <c r="Q124" s="250" t="str">
        <f>'[18]Output tables 4'!$Y$49</f>
        <v>Good performance</v>
      </c>
      <c r="R124" s="249"/>
      <c r="S124" s="247">
        <f t="shared" si="9"/>
        <v>1</v>
      </c>
      <c r="U124" s="51">
        <f>IF(F124&lt;='Annex-LM'!$O$2,1,0)</f>
        <v>0</v>
      </c>
      <c r="V124" s="51">
        <f>IF(H124&lt;='Annex-LM'!$O$2,1,0)</f>
        <v>0</v>
      </c>
    </row>
    <row r="125" spans="1:22" ht="12.75" customHeight="1" collapsed="1" thickBot="1">
      <c r="A125" s="58"/>
      <c r="B125" s="434"/>
      <c r="C125" s="192"/>
      <c r="D125" s="62"/>
      <c r="E125" s="193"/>
      <c r="F125" s="192"/>
      <c r="G125" s="62" t="str">
        <f t="shared" si="8"/>
        <v/>
      </c>
      <c r="H125" s="146"/>
      <c r="J125" s="51"/>
      <c r="K125" s="283"/>
      <c r="L125" s="51"/>
      <c r="M125" s="51"/>
      <c r="O125" s="248"/>
      <c r="P125" s="249"/>
      <c r="Q125" s="250"/>
      <c r="R125" s="249"/>
      <c r="S125" s="247" t="str">
        <f>IF(Q125="Good performance",1,IF(Q125="Bad performance",-1,IF(Q125="Unclear",1,"")))</f>
        <v/>
      </c>
      <c r="U125" s="51"/>
      <c r="V125" s="51"/>
    </row>
    <row r="126" spans="1:22" s="66" customFormat="1" ht="30.75" thickBot="1">
      <c r="B126" s="230" t="s">
        <v>76</v>
      </c>
      <c r="C126" s="231"/>
      <c r="D126" s="231"/>
      <c r="E126" s="232"/>
      <c r="F126" s="233" t="str">
        <f>'[18]Output tables 3'!Z$23</f>
        <v/>
      </c>
      <c r="G126" s="233"/>
      <c r="H126" s="234" t="str">
        <f>'[18]Output tables 4'!Z$23</f>
        <v/>
      </c>
      <c r="J126" s="286"/>
      <c r="K126" s="51"/>
      <c r="L126" s="287">
        <f>SUM(L103:L124)</f>
        <v>0</v>
      </c>
      <c r="M126" s="288">
        <f>SUM(M103:M124)</f>
        <v>0</v>
      </c>
      <c r="N126" s="74"/>
      <c r="O126" s="251">
        <f>'[18]Output tables 4'!Z$35</f>
        <v>9</v>
      </c>
      <c r="P126" s="252">
        <f>'[18]Output tables 4'!Z$34</f>
        <v>9</v>
      </c>
      <c r="Q126" s="253">
        <f>'[18]Output tables 4'!Z$41</f>
        <v>-1</v>
      </c>
      <c r="R126" s="252"/>
      <c r="S126" s="254" t="str">
        <f>IF(Q126="Good performance",1,IF(Q126="Bad performance",-1,IF(Q126="Unclear",1,"")))</f>
        <v/>
      </c>
      <c r="U126" s="287">
        <f>SUM(U103:U124)</f>
        <v>0</v>
      </c>
      <c r="V126" s="288">
        <f>SUM(V103:V124)</f>
        <v>0</v>
      </c>
    </row>
    <row r="127" spans="1:22" s="66" customFormat="1" ht="12.75" customHeight="1">
      <c r="B127" s="206"/>
      <c r="C127" s="506"/>
      <c r="D127" s="506"/>
      <c r="E127" s="506"/>
      <c r="F127" s="506"/>
      <c r="G127" s="506"/>
      <c r="H127" s="506"/>
      <c r="J127" s="53">
        <f>SUM(J103:J124)</f>
        <v>8</v>
      </c>
      <c r="K127" s="51"/>
      <c r="L127" s="51"/>
      <c r="M127" s="289"/>
      <c r="N127" s="74"/>
      <c r="O127" s="74"/>
      <c r="P127" s="74"/>
      <c r="Q127" s="74"/>
      <c r="R127" s="74"/>
      <c r="S127" s="74"/>
      <c r="U127" s="51"/>
      <c r="V127" s="51"/>
    </row>
    <row r="128" spans="1:22" s="67" customFormat="1" ht="12.75" customHeight="1">
      <c r="B128" s="422"/>
      <c r="C128" s="69"/>
      <c r="D128" s="69"/>
      <c r="E128" s="182"/>
      <c r="F128" s="69"/>
      <c r="G128" s="69"/>
      <c r="H128" s="69"/>
      <c r="J128" s="72"/>
      <c r="K128" s="280"/>
      <c r="L128" s="72"/>
      <c r="M128" s="53"/>
      <c r="N128" s="72"/>
      <c r="O128" s="72"/>
      <c r="P128" s="72"/>
      <c r="Q128" s="72"/>
      <c r="R128" s="72"/>
      <c r="S128" s="72"/>
      <c r="U128" s="51"/>
      <c r="V128" s="51"/>
    </row>
    <row r="129" spans="1:22" s="67" customFormat="1" ht="13.5" customHeight="1" thickBot="1">
      <c r="B129" s="507" t="str">
        <f>'[19]Table of content'!$A$5:$A$5</f>
        <v>Business Dynamics - Start-up conditions</v>
      </c>
      <c r="C129" s="508"/>
      <c r="D129" s="508"/>
      <c r="E129" s="508"/>
      <c r="F129" s="508"/>
      <c r="G129" s="508"/>
      <c r="H129" s="508"/>
      <c r="J129" s="72"/>
      <c r="K129" s="280"/>
      <c r="L129" s="72"/>
      <c r="M129" s="53"/>
      <c r="N129" s="72"/>
      <c r="O129" s="72"/>
      <c r="P129" s="72"/>
      <c r="Q129" s="72"/>
      <c r="R129" s="72"/>
      <c r="S129" s="72"/>
      <c r="U129" s="51"/>
      <c r="V129" s="51"/>
    </row>
    <row r="130" spans="1:22" s="67" customFormat="1" ht="12.75" customHeight="1" thickBot="1">
      <c r="B130" s="225"/>
      <c r="C130" s="490" t="s">
        <v>102</v>
      </c>
      <c r="D130" s="491"/>
      <c r="E130" s="492"/>
      <c r="F130" s="490" t="s">
        <v>103</v>
      </c>
      <c r="G130" s="491"/>
      <c r="H130" s="492"/>
      <c r="I130" s="194"/>
      <c r="J130" s="43"/>
      <c r="K130" s="280"/>
      <c r="L130" s="72"/>
      <c r="M130" s="72"/>
      <c r="N130" s="72"/>
      <c r="O130" s="72"/>
      <c r="P130" s="72"/>
      <c r="Q130" s="72"/>
      <c r="R130" s="72"/>
      <c r="S130" s="72"/>
      <c r="U130" s="51"/>
      <c r="V130" s="51"/>
    </row>
    <row r="131" spans="1:22" ht="27" customHeight="1" thickBot="1">
      <c r="A131" s="58"/>
      <c r="B131" s="223"/>
      <c r="C131" s="493" t="s">
        <v>104</v>
      </c>
      <c r="D131" s="493" t="s">
        <v>105</v>
      </c>
      <c r="E131" s="495" t="s">
        <v>150</v>
      </c>
      <c r="F131" s="497" t="str">
        <f xml:space="preserve"> "Level relative to "&amp; '[19]Output tables 1'!$E$3</f>
        <v>Level relative to EU15</v>
      </c>
      <c r="G131" s="488" t="s">
        <v>33</v>
      </c>
      <c r="H131" s="489"/>
      <c r="I131" s="186"/>
      <c r="J131" s="281"/>
      <c r="K131" s="283"/>
      <c r="L131" s="282" t="s">
        <v>83</v>
      </c>
      <c r="M131" s="53"/>
      <c r="U131" s="282" t="s">
        <v>83</v>
      </c>
      <c r="V131" s="53"/>
    </row>
    <row r="132" spans="1:22" ht="27" customHeight="1" thickBot="1">
      <c r="A132" s="58"/>
      <c r="B132" s="224"/>
      <c r="C132" s="499"/>
      <c r="D132" s="499"/>
      <c r="E132" s="500"/>
      <c r="F132" s="498"/>
      <c r="G132" s="120" t="s">
        <v>106</v>
      </c>
      <c r="H132" s="415" t="str">
        <f>"Relative " &amp;'[19]Output tables 1'!$E$3</f>
        <v>Relative EU15</v>
      </c>
      <c r="J132" s="147" t="s">
        <v>84</v>
      </c>
      <c r="K132" s="283"/>
      <c r="L132" s="284" t="s">
        <v>38</v>
      </c>
      <c r="M132" s="285" t="s">
        <v>1</v>
      </c>
      <c r="O132" s="52"/>
      <c r="U132" s="284" t="s">
        <v>38</v>
      </c>
      <c r="V132" s="285" t="s">
        <v>1</v>
      </c>
    </row>
    <row r="133" spans="1:22" ht="24">
      <c r="A133" s="58">
        <v>1</v>
      </c>
      <c r="B133" s="432" t="str">
        <f>'[19]Output tables 3'!D$4</f>
        <v>Starting a Business - Reported time (minimum in days) (DG ENTR) (-)</v>
      </c>
      <c r="C133" s="177" t="str">
        <f>'[19]Narrow list'!$A5</f>
        <v>pol</v>
      </c>
      <c r="D133" s="154">
        <v>2006</v>
      </c>
      <c r="E133" s="161">
        <v>1</v>
      </c>
      <c r="F133" s="139">
        <f>'[19]Output tables 3'!D$23</f>
        <v>1.0214536971682358</v>
      </c>
      <c r="G133" s="154" t="str">
        <f>IF(H133="","",IF((H133/10*O133*S133+P133)*S133&gt;$J$2,"↑",IF((H133/10*O133*S133+P133)*S133&lt;-$J$2,"↓","=")))</f>
        <v/>
      </c>
      <c r="H133" s="156" t="str">
        <f>'[19]Output tables 4'!D$23</f>
        <v/>
      </c>
      <c r="J133" s="51">
        <v>1</v>
      </c>
      <c r="K133" s="283"/>
      <c r="L133" s="51">
        <f>IF($J133=1, IF(F133&lt;'Annex-LM'!$N$2,1,0),0)</f>
        <v>0</v>
      </c>
      <c r="M133" s="51">
        <f>IF($J133=1, IF(H133&lt;'Annex-LM'!$N$2,1,0),0)</f>
        <v>0</v>
      </c>
      <c r="O133" s="266" t="str">
        <f>'[19]Output tables 4'!$D$43</f>
        <v/>
      </c>
      <c r="P133" s="267" t="str">
        <f>'[19]Output tables 4'!$D$42</f>
        <v>n.a.</v>
      </c>
      <c r="Q133" s="268" t="str">
        <f>'[19]Output tables 4'!$D$49</f>
        <v>Bad performance</v>
      </c>
      <c r="R133" s="267"/>
      <c r="S133" s="264">
        <f>IF(Q133="Good performance",1,IF(Q133="Bad performance",-1,IF(Q133="Unclear",1,"")))</f>
        <v>-1</v>
      </c>
      <c r="U133" s="51">
        <f>IF(F133&lt;='Annex-LM'!$O$2,1,0)</f>
        <v>0</v>
      </c>
      <c r="V133" s="51">
        <f>IF(H133&lt;='Annex-LM'!$O$2,1,0)</f>
        <v>0</v>
      </c>
    </row>
    <row r="134" spans="1:22" ht="24">
      <c r="A134" s="58">
        <v>2</v>
      </c>
      <c r="B134" s="433" t="str">
        <f>'[19]Output tables 3'!E$4</f>
        <v>Starting a Business - Cost (minimum - Eur) (DG ENTR) (-)</v>
      </c>
      <c r="C134" s="311" t="str">
        <f>'[19]Narrow list'!$A6</f>
        <v>pol</v>
      </c>
      <c r="D134" s="129">
        <v>2006</v>
      </c>
      <c r="E134" s="162">
        <v>1</v>
      </c>
      <c r="F134" s="128">
        <f>'[19]Output tables 3'!E$23</f>
        <v>3.589991945972876</v>
      </c>
      <c r="G134" s="129" t="str">
        <f t="shared" ref="G134:G155" si="10">IF(H134="","",IF((H134/10*O134*S134+P134)*S134&gt;$J$2,"↑",IF((H134/10*O134*S134+P134)*S134&lt;-$J$2,"↓","=")))</f>
        <v/>
      </c>
      <c r="H134" s="131" t="str">
        <f>'[19]Output tables 4'!E$23</f>
        <v/>
      </c>
      <c r="J134" s="51">
        <v>1</v>
      </c>
      <c r="K134" s="283"/>
      <c r="L134" s="51">
        <f>IF($J134=1, IF(F134&lt;'Annex-LM'!$N$2,1,0),0)</f>
        <v>0</v>
      </c>
      <c r="M134" s="51">
        <f>IF($J134=1, IF(H134&lt;'Annex-LM'!$N$2,1,0),0)</f>
        <v>0</v>
      </c>
      <c r="O134" s="244" t="str">
        <f>'[19]Output tables 4'!$E$43</f>
        <v/>
      </c>
      <c r="P134" s="245" t="str">
        <f>'[19]Output tables 4'!$E$42</f>
        <v>n.a.</v>
      </c>
      <c r="Q134" s="246" t="str">
        <f>'[19]Output tables 4'!$E$49</f>
        <v>Bad performance</v>
      </c>
      <c r="R134" s="245"/>
      <c r="S134" s="247">
        <f t="shared" ref="S134:S154" si="11">IF(Q134="Good performance",1,IF(Q134="Bad performance",-1,IF(Q134="Unclear",1,"")))</f>
        <v>-1</v>
      </c>
      <c r="U134" s="51">
        <f>IF(F134&lt;='Annex-LM'!$O$2,1,0)</f>
        <v>0</v>
      </c>
      <c r="V134" s="51">
        <f>IF(H134&lt;='Annex-LM'!$O$2,1,0)</f>
        <v>0</v>
      </c>
    </row>
    <row r="135" spans="1:22" ht="24">
      <c r="A135" s="58">
        <v>3</v>
      </c>
      <c r="B135" s="433" t="str">
        <f>'[19]Output tables 3'!F$4</f>
        <v>Closing a Business Time (years) (World bank doing business) (-)</v>
      </c>
      <c r="C135" s="311" t="str">
        <f>'[19]Narrow list'!$A7</f>
        <v>pol</v>
      </c>
      <c r="D135" s="129" t="s">
        <v>203</v>
      </c>
      <c r="E135" s="162">
        <v>0.5</v>
      </c>
      <c r="F135" s="128" t="str">
        <f>'[19]Output tables 3'!F$23</f>
        <v/>
      </c>
      <c r="G135" s="129" t="str">
        <f t="shared" si="10"/>
        <v/>
      </c>
      <c r="H135" s="131" t="str">
        <f>'[19]Output tables 4'!F$23</f>
        <v/>
      </c>
      <c r="J135" s="51">
        <v>1</v>
      </c>
      <c r="K135" s="283"/>
      <c r="L135" s="51">
        <f>IF($J135=1, IF(F135&lt;'Annex-LM'!$N$2,1,0),0)</f>
        <v>0</v>
      </c>
      <c r="M135" s="51">
        <f>IF($J135=1, IF(H135&lt;'Annex-LM'!$N$2,1,0),0)</f>
        <v>0</v>
      </c>
      <c r="O135" s="244">
        <f>'[19]Output tables 4'!$F$43</f>
        <v>3.3360978830683101</v>
      </c>
      <c r="P135" s="245">
        <f>'[19]Output tables 4'!$F$42</f>
        <v>0.99538916938459221</v>
      </c>
      <c r="Q135" s="246" t="str">
        <f>'[19]Output tables 4'!$F$49</f>
        <v>Bad performance</v>
      </c>
      <c r="R135" s="245"/>
      <c r="S135" s="247">
        <f t="shared" si="11"/>
        <v>-1</v>
      </c>
      <c r="U135" s="51">
        <f>IF(F135&lt;='Annex-LM'!$O$2,1,0)</f>
        <v>0</v>
      </c>
      <c r="V135" s="51">
        <f>IF(H135&lt;='Annex-LM'!$O$2,1,0)</f>
        <v>0</v>
      </c>
    </row>
    <row r="136" spans="1:22" ht="24">
      <c r="A136" s="58">
        <v>4</v>
      </c>
      <c r="B136" s="433" t="str">
        <f>'[19]Output tables 3'!G$4</f>
        <v>Closing a Business Cost (% of estate) (World bank doing business) (-)</v>
      </c>
      <c r="C136" s="311" t="str">
        <f>'[19]Narrow list'!$A8</f>
        <v>pol</v>
      </c>
      <c r="D136" s="129" t="s">
        <v>203</v>
      </c>
      <c r="E136" s="162">
        <v>0.5</v>
      </c>
      <c r="F136" s="128" t="str">
        <f>'[19]Output tables 3'!G$23</f>
        <v/>
      </c>
      <c r="G136" s="129" t="str">
        <f t="shared" si="10"/>
        <v/>
      </c>
      <c r="H136" s="131" t="str">
        <f>'[19]Output tables 4'!G$23</f>
        <v/>
      </c>
      <c r="J136" s="51">
        <v>1</v>
      </c>
      <c r="K136" s="283"/>
      <c r="L136" s="51">
        <f>IF($J136=1, IF(F136&lt;'Annex-LM'!$N$2,1,0),0)</f>
        <v>0</v>
      </c>
      <c r="M136" s="51">
        <f>IF($J136=1, IF(H136&lt;'Annex-LM'!$N$2,1,0),0)</f>
        <v>0</v>
      </c>
      <c r="O136" s="244">
        <f>'[19]Output tables 4'!$G$43</f>
        <v>0.48874639038429785</v>
      </c>
      <c r="P136" s="245">
        <f>'[19]Output tables 4'!$G$42</f>
        <v>0.35076119067042716</v>
      </c>
      <c r="Q136" s="246" t="str">
        <f>'[19]Output tables 4'!$G$49</f>
        <v>Bad performance</v>
      </c>
      <c r="R136" s="245"/>
      <c r="S136" s="247">
        <f t="shared" si="11"/>
        <v>-1</v>
      </c>
      <c r="U136" s="51">
        <f>IF(F136&lt;='Annex-LM'!$O$2,1,0)</f>
        <v>0</v>
      </c>
      <c r="V136" s="51">
        <f>IF(H136&lt;='Annex-LM'!$O$2,1,0)</f>
        <v>0</v>
      </c>
    </row>
    <row r="137" spans="1:22" ht="36">
      <c r="A137" s="58">
        <v>5</v>
      </c>
      <c r="B137" s="416" t="str">
        <f>'[19]Output tables 3'!H$4</f>
        <v>Closing a Business Recovery rate (cents on the dollar) (World bank doing business) (+)</v>
      </c>
      <c r="C137" s="133" t="str">
        <f>'[19]Narrow list'!$A9</f>
        <v>pol</v>
      </c>
      <c r="D137" s="134" t="s">
        <v>203</v>
      </c>
      <c r="E137" s="163"/>
      <c r="F137" s="133" t="str">
        <f>'[19]Output tables 3'!H$23</f>
        <v/>
      </c>
      <c r="G137" s="134" t="str">
        <f t="shared" si="10"/>
        <v/>
      </c>
      <c r="H137" s="136" t="str">
        <f>'[19]Output tables 4'!H$23</f>
        <v/>
      </c>
      <c r="J137" s="51"/>
      <c r="K137" s="283"/>
      <c r="L137" s="51">
        <f>IF($J137=1, IF(F137&lt;'Annex-LM'!$N$2,1,0),0)</f>
        <v>0</v>
      </c>
      <c r="M137" s="51">
        <f>IF($J137=1, IF(H137&lt;'Annex-LM'!$N$2,1,0),0)</f>
        <v>0</v>
      </c>
      <c r="O137" s="248">
        <f>'[19]Output tables 4'!$H$43</f>
        <v>1.1097112152384156</v>
      </c>
      <c r="P137" s="249">
        <f>'[19]Output tables 4'!$H$42</f>
        <v>1.6001295143373694E-2</v>
      </c>
      <c r="Q137" s="250" t="str">
        <f>'[19]Output tables 4'!$H$49</f>
        <v>Good performance</v>
      </c>
      <c r="R137" s="249"/>
      <c r="S137" s="247">
        <f t="shared" si="11"/>
        <v>1</v>
      </c>
      <c r="U137" s="51">
        <f>IF(F137&lt;='Annex-LM'!$O$2,1,0)</f>
        <v>0</v>
      </c>
      <c r="V137" s="51">
        <f>IF(H137&lt;='Annex-LM'!$O$2,1,0)</f>
        <v>0</v>
      </c>
    </row>
    <row r="138" spans="1:22" ht="24">
      <c r="A138" s="58">
        <v>6</v>
      </c>
      <c r="B138" s="416" t="str">
        <f>'[19]Output tables 3'!I$4</f>
        <v>Administrative burdens on startups (OECD) (-)</v>
      </c>
      <c r="C138" s="141" t="str">
        <f>'[19]Narrow list'!$A10</f>
        <v>pol</v>
      </c>
      <c r="D138" s="134" t="s">
        <v>198</v>
      </c>
      <c r="E138" s="163"/>
      <c r="F138" s="133" t="str">
        <f>'[19]Output tables 3'!I$23</f>
        <v/>
      </c>
      <c r="G138" s="134" t="str">
        <f t="shared" si="10"/>
        <v/>
      </c>
      <c r="H138" s="136" t="str">
        <f>'[19]Output tables 4'!I$23</f>
        <v/>
      </c>
      <c r="J138" s="51"/>
      <c r="K138" s="283"/>
      <c r="L138" s="51">
        <f>IF($J138=1, IF(F138&lt;'Annex-LM'!$N$2,1,0),0)</f>
        <v>0</v>
      </c>
      <c r="M138" s="51">
        <f>IF($J138=1, IF(H138&lt;'Annex-LM'!$N$2,1,0),0)</f>
        <v>0</v>
      </c>
      <c r="O138" s="248" t="str">
        <f>'[19]Output tables 4'!$I$43</f>
        <v/>
      </c>
      <c r="P138" s="249" t="str">
        <f>'[19]Output tables 4'!$I$42</f>
        <v>n.a.</v>
      </c>
      <c r="Q138" s="250" t="str">
        <f>'[19]Output tables 4'!$I$49</f>
        <v>Bad performance</v>
      </c>
      <c r="R138" s="249"/>
      <c r="S138" s="247">
        <f t="shared" si="11"/>
        <v>-1</v>
      </c>
      <c r="U138" s="51">
        <f>IF(F138&lt;='Annex-LM'!$O$2,1,0)</f>
        <v>0</v>
      </c>
      <c r="V138" s="51">
        <f>IF(H138&lt;='Annex-LM'!$O$2,1,0)</f>
        <v>0</v>
      </c>
    </row>
    <row r="139" spans="1:22" ht="48">
      <c r="A139" s="58">
        <v>7</v>
      </c>
      <c r="B139" s="416" t="str">
        <f>'[19]Output tables 3'!J$4</f>
        <v>Business demography - Birth rate - Number of real enterprise births of year n, divided by the population of active enterprises of year n (STRIND tsier150) (+)</v>
      </c>
      <c r="C139" s="133" t="str">
        <f>'[19]Narrow list'!$A11</f>
        <v>perf</v>
      </c>
      <c r="D139" s="134" t="s">
        <v>108</v>
      </c>
      <c r="E139" s="163"/>
      <c r="F139" s="133" t="str">
        <f>'[19]Output tables 3'!J$23</f>
        <v/>
      </c>
      <c r="G139" s="134" t="str">
        <f t="shared" si="10"/>
        <v/>
      </c>
      <c r="H139" s="136" t="str">
        <f>'[19]Output tables 4'!J$23</f>
        <v/>
      </c>
      <c r="J139" s="51"/>
      <c r="K139" s="283"/>
      <c r="L139" s="51">
        <f>IF($J139=1, IF(F139&lt;'Annex-LM'!$N$2,1,0),0)</f>
        <v>0</v>
      </c>
      <c r="M139" s="51">
        <f>IF($J139=1, IF(H139&lt;'Annex-LM'!$N$2,1,0),0)</f>
        <v>0</v>
      </c>
      <c r="O139" s="248">
        <f>'[19]Output tables 4'!$J$43</f>
        <v>0</v>
      </c>
      <c r="P139" s="249">
        <f>'[19]Output tables 4'!$J$42</f>
        <v>-3.7499999999999201E-3</v>
      </c>
      <c r="Q139" s="250" t="str">
        <f>'[19]Output tables 4'!$J$49</f>
        <v>Good performance</v>
      </c>
      <c r="R139" s="249"/>
      <c r="S139" s="247">
        <f t="shared" si="11"/>
        <v>1</v>
      </c>
      <c r="U139" s="51">
        <f>IF(F139&lt;='Annex-LM'!$O$2,1,0)</f>
        <v>0</v>
      </c>
      <c r="V139" s="51">
        <f>IF(H139&lt;='Annex-LM'!$O$2,1,0)</f>
        <v>0</v>
      </c>
    </row>
    <row r="140" spans="1:22" ht="48">
      <c r="A140" s="58">
        <v>8</v>
      </c>
      <c r="B140" s="416" t="str">
        <f>'[19]Output tables 3'!K$4</f>
        <v>Business demography - Death rate - Number of real enterprise deaths of year n, divided by the population of active enterprises of year n (STRIND tsier150)  (-)</v>
      </c>
      <c r="C140" s="133" t="str">
        <f>'[19]Narrow list'!$A12</f>
        <v>perf</v>
      </c>
      <c r="D140" s="134" t="s">
        <v>110</v>
      </c>
      <c r="E140" s="163"/>
      <c r="F140" s="133" t="str">
        <f>'[19]Output tables 3'!K$23</f>
        <v/>
      </c>
      <c r="G140" s="134" t="str">
        <f t="shared" si="10"/>
        <v/>
      </c>
      <c r="H140" s="136" t="str">
        <f>'[19]Output tables 4'!K$23</f>
        <v/>
      </c>
      <c r="J140" s="51"/>
      <c r="K140" s="283"/>
      <c r="L140" s="51">
        <f>IF($J140=1, IF(F140&lt;'Annex-LM'!$N$2,1,0),0)</f>
        <v>0</v>
      </c>
      <c r="M140" s="51">
        <f>IF($J140=1, IF(H140&lt;'Annex-LM'!$N$2,1,0),0)</f>
        <v>0</v>
      </c>
      <c r="O140" s="248" t="str">
        <f>'[19]Output tables 4'!$K$43</f>
        <v/>
      </c>
      <c r="P140" s="249" t="str">
        <f>'[19]Output tables 4'!$K$42</f>
        <v>n.a.</v>
      </c>
      <c r="Q140" s="250" t="str">
        <f>'[19]Output tables 4'!$K$49</f>
        <v>Bad performance</v>
      </c>
      <c r="R140" s="249"/>
      <c r="S140" s="247">
        <f t="shared" si="11"/>
        <v>-1</v>
      </c>
      <c r="U140" s="51">
        <f>IF(F140&lt;='Annex-LM'!$O$2,1,0)</f>
        <v>0</v>
      </c>
      <c r="V140" s="51">
        <f>IF(H140&lt;='Annex-LM'!$O$2,1,0)</f>
        <v>0</v>
      </c>
    </row>
    <row r="141" spans="1:22" ht="48">
      <c r="A141" s="58">
        <v>9</v>
      </c>
      <c r="B141" s="416" t="str">
        <f>'[19]Output tables 3'!L$4</f>
        <v>Prevalence Rates of Entrepreneurial Activity - Early –stage Entrepreneurial Activity -(% of adult population between 18-64 years) GEM (+)</v>
      </c>
      <c r="C141" s="133" t="str">
        <f>'[19]Narrow list'!$A13</f>
        <v>perf</v>
      </c>
      <c r="D141" s="134">
        <v>2007</v>
      </c>
      <c r="E141" s="163"/>
      <c r="F141" s="133" t="str">
        <f>'[19]Output tables 3'!L$23</f>
        <v/>
      </c>
      <c r="G141" s="134" t="str">
        <f t="shared" si="10"/>
        <v/>
      </c>
      <c r="H141" s="136" t="str">
        <f>'[19]Output tables 4'!L$23</f>
        <v/>
      </c>
      <c r="J141" s="51"/>
      <c r="K141" s="283"/>
      <c r="L141" s="51">
        <f>IF($J141=1, IF(F141&lt;'Annex-LM'!$N$2,1,0),0)</f>
        <v>0</v>
      </c>
      <c r="M141" s="51">
        <f>IF($J141=1, IF(H141&lt;'Annex-LM'!$N$2,1,0),0)</f>
        <v>0</v>
      </c>
      <c r="O141" s="248" t="str">
        <f>'[19]Output tables 4'!$L$43</f>
        <v/>
      </c>
      <c r="P141" s="249">
        <f>'[19]Output tables 4'!$L$42</f>
        <v>0</v>
      </c>
      <c r="Q141" s="250" t="str">
        <f>'[19]Output tables 4'!$L$49</f>
        <v>Good performance</v>
      </c>
      <c r="R141" s="249"/>
      <c r="S141" s="247">
        <f t="shared" si="11"/>
        <v>1</v>
      </c>
      <c r="U141" s="51">
        <f>IF(F141&lt;='Annex-LM'!$O$2,1,0)</f>
        <v>0</v>
      </c>
      <c r="V141" s="51">
        <f>IF(H141&lt;='Annex-LM'!$O$2,1,0)</f>
        <v>0</v>
      </c>
    </row>
    <row r="142" spans="1:22" s="66" customFormat="1" ht="12.75" hidden="1" customHeight="1" outlineLevel="1">
      <c r="A142" s="70">
        <v>10</v>
      </c>
      <c r="B142" s="435" t="str">
        <f>'[19]Output tables 3'!M$4</f>
        <v>Indicator</v>
      </c>
      <c r="C142" s="141" t="str">
        <f>'[19]Narrow list'!$A14</f>
        <v>perf</v>
      </c>
      <c r="D142" s="145"/>
      <c r="E142" s="312"/>
      <c r="F142" s="133" t="str">
        <f>'[19]Output tables 3'!M$23</f>
        <v/>
      </c>
      <c r="G142" s="134" t="str">
        <f t="shared" si="10"/>
        <v/>
      </c>
      <c r="H142" s="136" t="str">
        <f>'[19]Output tables 4'!M$23</f>
        <v/>
      </c>
      <c r="J142" s="71"/>
      <c r="K142" s="300"/>
      <c r="L142" s="71">
        <f>IF($J142=1, IF(F142&lt;'Annex-LM'!$N$2,1,0),0)</f>
        <v>0</v>
      </c>
      <c r="M142" s="71">
        <f>IF($J142=1, IF(H142&lt;'Annex-LM'!$N$2,1,0),0)</f>
        <v>0</v>
      </c>
      <c r="N142" s="74"/>
      <c r="O142" s="248" t="str">
        <f>'[19]Output tables 4'!$M$43</f>
        <v/>
      </c>
      <c r="P142" s="249" t="str">
        <f>'[19]Output tables 4'!$M$42</f>
        <v>n.a.</v>
      </c>
      <c r="Q142" s="250" t="str">
        <f>'[19]Output tables 4'!$M$49</f>
        <v>Bad performance</v>
      </c>
      <c r="R142" s="249"/>
      <c r="S142" s="247">
        <f t="shared" si="11"/>
        <v>-1</v>
      </c>
      <c r="U142" s="51">
        <f>IF(F142&lt;='Annex-LM'!$O$2,1,0)</f>
        <v>0</v>
      </c>
      <c r="V142" s="51">
        <f>IF(H142&lt;='Annex-LM'!$O$2,1,0)</f>
        <v>0</v>
      </c>
    </row>
    <row r="143" spans="1:22" ht="12.75" hidden="1" customHeight="1" outlineLevel="1">
      <c r="A143" s="58">
        <v>11</v>
      </c>
      <c r="B143" s="435" t="str">
        <f>'[19]Output tables 3'!N$4</f>
        <v>Indicator</v>
      </c>
      <c r="C143" s="141" t="str">
        <f>'[19]Narrow list'!$A15</f>
        <v>perf</v>
      </c>
      <c r="D143" s="145"/>
      <c r="E143" s="312"/>
      <c r="F143" s="133" t="str">
        <f>'[19]Output tables 3'!N$23</f>
        <v/>
      </c>
      <c r="G143" s="134" t="str">
        <f t="shared" si="10"/>
        <v/>
      </c>
      <c r="H143" s="136" t="str">
        <f>'[19]Output tables 4'!N$23</f>
        <v/>
      </c>
      <c r="J143" s="51"/>
      <c r="K143" s="283"/>
      <c r="L143" s="51">
        <f>IF($J143=1, IF(F143&lt;'Annex-LM'!$N$2,1,0),0)</f>
        <v>0</v>
      </c>
      <c r="M143" s="51">
        <f>IF($J143=1, IF(H143&lt;'Annex-LM'!$N$2,1,0),0)</f>
        <v>0</v>
      </c>
      <c r="O143" s="248" t="str">
        <f>'[19]Output tables 4'!$N$43</f>
        <v/>
      </c>
      <c r="P143" s="249" t="str">
        <f>'[19]Output tables 4'!$N$42</f>
        <v>n.a.</v>
      </c>
      <c r="Q143" s="250" t="str">
        <f>'[19]Output tables 4'!$N$49</f>
        <v>Bad performance</v>
      </c>
      <c r="R143" s="249"/>
      <c r="S143" s="247">
        <f t="shared" si="11"/>
        <v>-1</v>
      </c>
      <c r="U143" s="51">
        <f>IF(F143&lt;='Annex-LM'!$O$2,1,0)</f>
        <v>0</v>
      </c>
      <c r="V143" s="51">
        <f>IF(H143&lt;='Annex-LM'!$O$2,1,0)</f>
        <v>0</v>
      </c>
    </row>
    <row r="144" spans="1:22" ht="12.75" hidden="1" customHeight="1" outlineLevel="1">
      <c r="A144" s="58">
        <v>12</v>
      </c>
      <c r="B144" s="435" t="str">
        <f>'[19]Output tables 3'!O$4</f>
        <v>Indicator</v>
      </c>
      <c r="C144" s="141" t="str">
        <f>'[19]Narrow list'!$A16</f>
        <v>pol</v>
      </c>
      <c r="D144" s="145"/>
      <c r="E144" s="312"/>
      <c r="F144" s="133" t="str">
        <f>'[19]Output tables 3'!O$23</f>
        <v/>
      </c>
      <c r="G144" s="134" t="str">
        <f t="shared" si="10"/>
        <v/>
      </c>
      <c r="H144" s="136" t="str">
        <f>'[19]Output tables 4'!O$23</f>
        <v/>
      </c>
      <c r="J144" s="51"/>
      <c r="K144" s="283"/>
      <c r="L144" s="51">
        <f>IF($J144=1, IF(F144&lt;'Annex-LM'!$N$2,1,0),0)</f>
        <v>0</v>
      </c>
      <c r="M144" s="51">
        <f>IF($J144=1, IF(H144&lt;'Annex-LM'!$N$2,1,0),0)</f>
        <v>0</v>
      </c>
      <c r="O144" s="248" t="str">
        <f>'[19]Output tables 4'!$O$43</f>
        <v/>
      </c>
      <c r="P144" s="249" t="str">
        <f>'[19]Output tables 4'!$O$42</f>
        <v>n.a.</v>
      </c>
      <c r="Q144" s="250" t="str">
        <f>'[19]Output tables 4'!$O$49</f>
        <v>Good performance</v>
      </c>
      <c r="R144" s="249"/>
      <c r="S144" s="247">
        <f t="shared" si="11"/>
        <v>1</v>
      </c>
      <c r="U144" s="51">
        <f>IF(F144&lt;='Annex-LM'!$O$2,1,0)</f>
        <v>0</v>
      </c>
      <c r="V144" s="51">
        <f>IF(H144&lt;='Annex-LM'!$O$2,1,0)</f>
        <v>0</v>
      </c>
    </row>
    <row r="145" spans="1:22" ht="12.75" hidden="1" customHeight="1" outlineLevel="1">
      <c r="A145" s="58">
        <v>13</v>
      </c>
      <c r="B145" s="435" t="str">
        <f>'[19]Output tables 3'!P$4</f>
        <v>Indicator</v>
      </c>
      <c r="C145" s="141" t="str">
        <f>'[19]Narrow list'!$A17</f>
        <v>pol</v>
      </c>
      <c r="D145" s="145"/>
      <c r="E145" s="312"/>
      <c r="F145" s="133" t="str">
        <f>'[19]Output tables 3'!P$23</f>
        <v/>
      </c>
      <c r="G145" s="134" t="str">
        <f t="shared" si="10"/>
        <v/>
      </c>
      <c r="H145" s="136" t="str">
        <f>'[19]Output tables 4'!P$23</f>
        <v/>
      </c>
      <c r="J145" s="51"/>
      <c r="K145" s="283"/>
      <c r="L145" s="51">
        <f>IF($J145=1, IF(F145&lt;'Annex-LM'!$N$2,1,0),0)</f>
        <v>0</v>
      </c>
      <c r="M145" s="51">
        <f>IF($J145=1, IF(H145&lt;'Annex-LM'!$N$2,1,0),0)</f>
        <v>0</v>
      </c>
      <c r="O145" s="248" t="str">
        <f>'[19]Output tables 4'!$P$43</f>
        <v/>
      </c>
      <c r="P145" s="249" t="str">
        <f>'[19]Output tables 4'!$P$42</f>
        <v>n.a.</v>
      </c>
      <c r="Q145" s="250" t="str">
        <f>'[19]Output tables 4'!$P$49</f>
        <v>Good performance</v>
      </c>
      <c r="R145" s="249"/>
      <c r="S145" s="247">
        <f t="shared" si="11"/>
        <v>1</v>
      </c>
      <c r="U145" s="51">
        <f>IF(F145&lt;='Annex-LM'!$O$2,1,0)</f>
        <v>0</v>
      </c>
      <c r="V145" s="51">
        <f>IF(H145&lt;='Annex-LM'!$O$2,1,0)</f>
        <v>0</v>
      </c>
    </row>
    <row r="146" spans="1:22" ht="12.75" hidden="1" customHeight="1" outlineLevel="1">
      <c r="A146" s="58">
        <v>14</v>
      </c>
      <c r="B146" s="435" t="str">
        <f>'[19]Output tables 3'!Q$4</f>
        <v>Indicator</v>
      </c>
      <c r="C146" s="141" t="str">
        <f>'[19]Narrow list'!$A18</f>
        <v>pol</v>
      </c>
      <c r="D146" s="145"/>
      <c r="E146" s="312"/>
      <c r="F146" s="133" t="str">
        <f>'[19]Output tables 3'!Q$23</f>
        <v/>
      </c>
      <c r="G146" s="134" t="str">
        <f t="shared" si="10"/>
        <v/>
      </c>
      <c r="H146" s="136" t="str">
        <f>'[19]Output tables 4'!Q$23</f>
        <v/>
      </c>
      <c r="J146" s="51"/>
      <c r="K146" s="283"/>
      <c r="L146" s="51">
        <f>IF($J146=1, IF(F146&lt;'Annex-LM'!$N$2,1,0),0)</f>
        <v>0</v>
      </c>
      <c r="M146" s="51">
        <f>IF($J146=1, IF(H146&lt;'Annex-LM'!$N$2,1,0),0)</f>
        <v>0</v>
      </c>
      <c r="O146" s="248" t="str">
        <f>'[19]Output tables 4'!$Q$43</f>
        <v/>
      </c>
      <c r="P146" s="249" t="str">
        <f>'[19]Output tables 4'!$Q$42</f>
        <v>n.a.</v>
      </c>
      <c r="Q146" s="250" t="str">
        <f>'[19]Output tables 4'!$Q$49</f>
        <v>Good performance</v>
      </c>
      <c r="R146" s="249"/>
      <c r="S146" s="247">
        <f t="shared" si="11"/>
        <v>1</v>
      </c>
      <c r="U146" s="51">
        <f>IF(F146&lt;='Annex-LM'!$O$2,1,0)</f>
        <v>0</v>
      </c>
      <c r="V146" s="51">
        <f>IF(H146&lt;='Annex-LM'!$O$2,1,0)</f>
        <v>0</v>
      </c>
    </row>
    <row r="147" spans="1:22" ht="12.75" hidden="1" customHeight="1" outlineLevel="1">
      <c r="A147" s="58">
        <v>15</v>
      </c>
      <c r="B147" s="435" t="str">
        <f>'[19]Output tables 3'!R$4</f>
        <v>Indicator</v>
      </c>
      <c r="C147" s="141" t="str">
        <f>'[19]Narrow list'!$A19</f>
        <v>pol</v>
      </c>
      <c r="D147" s="145"/>
      <c r="E147" s="312"/>
      <c r="F147" s="133" t="str">
        <f>'[19]Output tables 3'!R$23</f>
        <v/>
      </c>
      <c r="G147" s="134" t="str">
        <f t="shared" si="10"/>
        <v/>
      </c>
      <c r="H147" s="136" t="str">
        <f>'[19]Output tables 4'!R$23</f>
        <v/>
      </c>
      <c r="J147" s="51"/>
      <c r="K147" s="283"/>
      <c r="L147" s="51">
        <f>IF($J147=1, IF(F147&lt;'Annex-LM'!$N$2,1,0),0)</f>
        <v>0</v>
      </c>
      <c r="M147" s="51">
        <f>IF($J147=1, IF(H147&lt;'Annex-LM'!$N$2,1,0),0)</f>
        <v>0</v>
      </c>
      <c r="O147" s="248" t="str">
        <f>'[19]Output tables 4'!$R$43</f>
        <v/>
      </c>
      <c r="P147" s="249" t="str">
        <f>'[19]Output tables 4'!$R$42</f>
        <v>n.a.</v>
      </c>
      <c r="Q147" s="250" t="str">
        <f>'[19]Output tables 4'!$R$49</f>
        <v>Good performance</v>
      </c>
      <c r="R147" s="249"/>
      <c r="S147" s="247">
        <f t="shared" si="11"/>
        <v>1</v>
      </c>
      <c r="U147" s="51">
        <f>IF(F147&lt;='Annex-LM'!$O$2,1,0)</f>
        <v>0</v>
      </c>
      <c r="V147" s="51">
        <f>IF(H147&lt;='Annex-LM'!$O$2,1,0)</f>
        <v>0</v>
      </c>
    </row>
    <row r="148" spans="1:22" ht="12.75" hidden="1" customHeight="1" outlineLevel="1">
      <c r="A148" s="58">
        <v>16</v>
      </c>
      <c r="B148" s="435" t="str">
        <f>'[19]Output tables 3'!S$4</f>
        <v>Indicator</v>
      </c>
      <c r="C148" s="141" t="str">
        <f>'[19]Narrow list'!$A20</f>
        <v>pol</v>
      </c>
      <c r="D148" s="145"/>
      <c r="E148" s="312"/>
      <c r="F148" s="133" t="str">
        <f>'[19]Output tables 3'!S$23</f>
        <v/>
      </c>
      <c r="G148" s="134" t="str">
        <f t="shared" si="10"/>
        <v/>
      </c>
      <c r="H148" s="136" t="str">
        <f>'[19]Output tables 4'!S$23</f>
        <v/>
      </c>
      <c r="J148" s="51"/>
      <c r="K148" s="283"/>
      <c r="L148" s="51">
        <f>IF($J148=1, IF(F148&lt;'Annex-LM'!$N$2,1,0),0)</f>
        <v>0</v>
      </c>
      <c r="M148" s="51">
        <f>IF($J148=1, IF(H148&lt;'Annex-LM'!$N$2,1,0),0)</f>
        <v>0</v>
      </c>
      <c r="O148" s="248" t="str">
        <f>'[19]Output tables 4'!$S$43</f>
        <v/>
      </c>
      <c r="P148" s="249" t="str">
        <f>'[19]Output tables 4'!$S$42</f>
        <v>n.a.</v>
      </c>
      <c r="Q148" s="250" t="str">
        <f>'[19]Output tables 4'!$S$49</f>
        <v>Good performance</v>
      </c>
      <c r="R148" s="249"/>
      <c r="S148" s="247">
        <f t="shared" si="11"/>
        <v>1</v>
      </c>
      <c r="U148" s="51">
        <f>IF(F148&lt;='Annex-LM'!$O$2,1,0)</f>
        <v>0</v>
      </c>
      <c r="V148" s="51">
        <f>IF(H148&lt;='Annex-LM'!$O$2,1,0)</f>
        <v>0</v>
      </c>
    </row>
    <row r="149" spans="1:22" ht="12.75" hidden="1" customHeight="1" outlineLevel="1">
      <c r="A149" s="58">
        <v>17</v>
      </c>
      <c r="B149" s="435" t="str">
        <f>'[19]Output tables 3'!T$4</f>
        <v>Indicator</v>
      </c>
      <c r="C149" s="141" t="str">
        <f>'[19]Narrow list'!$A21</f>
        <v>pol</v>
      </c>
      <c r="D149" s="145"/>
      <c r="E149" s="312"/>
      <c r="F149" s="133" t="str">
        <f>'[19]Output tables 3'!T$23</f>
        <v/>
      </c>
      <c r="G149" s="134" t="str">
        <f t="shared" si="10"/>
        <v/>
      </c>
      <c r="H149" s="136" t="str">
        <f>'[19]Output tables 4'!T$23</f>
        <v/>
      </c>
      <c r="J149" s="51"/>
      <c r="K149" s="283"/>
      <c r="L149" s="51">
        <f>IF($J149=1, IF(F149&lt;'Annex-LM'!$N$2,1,0),0)</f>
        <v>0</v>
      </c>
      <c r="M149" s="51">
        <f>IF($J149=1, IF(H149&lt;'Annex-LM'!$N$2,1,0),0)</f>
        <v>0</v>
      </c>
      <c r="O149" s="248" t="str">
        <f>'[19]Output tables 4'!$T$43</f>
        <v/>
      </c>
      <c r="P149" s="249" t="str">
        <f>'[19]Output tables 4'!$T$42</f>
        <v>n.a.</v>
      </c>
      <c r="Q149" s="250" t="str">
        <f>'[19]Output tables 4'!$T$49</f>
        <v>Good performance</v>
      </c>
      <c r="R149" s="249"/>
      <c r="S149" s="247">
        <f t="shared" si="11"/>
        <v>1</v>
      </c>
      <c r="U149" s="51">
        <f>IF(F149&lt;='Annex-LM'!$O$2,1,0)</f>
        <v>0</v>
      </c>
      <c r="V149" s="51">
        <f>IF(H149&lt;='Annex-LM'!$O$2,1,0)</f>
        <v>0</v>
      </c>
    </row>
    <row r="150" spans="1:22" ht="12.75" hidden="1" customHeight="1" outlineLevel="1">
      <c r="A150" s="58">
        <v>18</v>
      </c>
      <c r="B150" s="435" t="str">
        <f>'[19]Output tables 3'!U$4</f>
        <v>Indicator</v>
      </c>
      <c r="C150" s="141" t="str">
        <f>'[19]Narrow list'!$A22</f>
        <v>pol</v>
      </c>
      <c r="D150" s="145"/>
      <c r="E150" s="312"/>
      <c r="F150" s="133" t="str">
        <f>'[19]Output tables 3'!U$23</f>
        <v/>
      </c>
      <c r="G150" s="134" t="str">
        <f t="shared" si="10"/>
        <v/>
      </c>
      <c r="H150" s="136" t="str">
        <f>'[19]Output tables 4'!U$23</f>
        <v/>
      </c>
      <c r="J150" s="51"/>
      <c r="K150" s="283"/>
      <c r="L150" s="51">
        <f>IF($J150=1, IF(F150&lt;'Annex-LM'!$N$2,1,0),0)</f>
        <v>0</v>
      </c>
      <c r="M150" s="51">
        <f>IF($J150=1, IF(H150&lt;'Annex-LM'!$N$2,1,0),0)</f>
        <v>0</v>
      </c>
      <c r="O150" s="248" t="str">
        <f>'[19]Output tables 4'!$U$43</f>
        <v/>
      </c>
      <c r="P150" s="249" t="str">
        <f>'[19]Output tables 4'!$U$42</f>
        <v>n.a.</v>
      </c>
      <c r="Q150" s="250" t="str">
        <f>'[19]Output tables 4'!$U$49</f>
        <v>Good performance</v>
      </c>
      <c r="R150" s="249"/>
      <c r="S150" s="247">
        <f t="shared" si="11"/>
        <v>1</v>
      </c>
      <c r="U150" s="51">
        <f>IF(F150&lt;='Annex-LM'!$O$2,1,0)</f>
        <v>0</v>
      </c>
      <c r="V150" s="51">
        <f>IF(H150&lt;='Annex-LM'!$O$2,1,0)</f>
        <v>0</v>
      </c>
    </row>
    <row r="151" spans="1:22" ht="12.75" hidden="1" customHeight="1" outlineLevel="1">
      <c r="A151" s="58">
        <v>19</v>
      </c>
      <c r="B151" s="435" t="str">
        <f>'[19]Output tables 3'!V$4</f>
        <v>Indicator</v>
      </c>
      <c r="C151" s="141" t="str">
        <f>'[19]Narrow list'!$A23</f>
        <v>perf</v>
      </c>
      <c r="D151" s="145"/>
      <c r="E151" s="312"/>
      <c r="F151" s="133" t="str">
        <f>'[19]Output tables 3'!V$23</f>
        <v/>
      </c>
      <c r="G151" s="134" t="str">
        <f t="shared" si="10"/>
        <v/>
      </c>
      <c r="H151" s="136" t="str">
        <f>'[19]Output tables 4'!V$23</f>
        <v/>
      </c>
      <c r="J151" s="51"/>
      <c r="K151" s="283"/>
      <c r="L151" s="51">
        <f>IF($J151=1, IF(F151&lt;'Annex-LM'!$N$2,1,0),0)</f>
        <v>0</v>
      </c>
      <c r="M151" s="51">
        <f>IF($J151=1, IF(H151&lt;'Annex-LM'!$N$2,1,0),0)</f>
        <v>0</v>
      </c>
      <c r="O151" s="248" t="str">
        <f>'[19]Output tables 4'!$V$43</f>
        <v/>
      </c>
      <c r="P151" s="249" t="str">
        <f>'[19]Output tables 4'!$V$42</f>
        <v>n.a.</v>
      </c>
      <c r="Q151" s="250" t="str">
        <f>'[19]Output tables 4'!$V$49</f>
        <v>Good performance</v>
      </c>
      <c r="R151" s="249"/>
      <c r="S151" s="247">
        <f t="shared" si="11"/>
        <v>1</v>
      </c>
      <c r="U151" s="51">
        <f>IF(F151&lt;='Annex-LM'!$O$2,1,0)</f>
        <v>0</v>
      </c>
      <c r="V151" s="51">
        <f>IF(H151&lt;='Annex-LM'!$O$2,1,0)</f>
        <v>0</v>
      </c>
    </row>
    <row r="152" spans="1:22" ht="12.75" hidden="1" customHeight="1" outlineLevel="1">
      <c r="A152" s="58">
        <v>20</v>
      </c>
      <c r="B152" s="435" t="str">
        <f>'[19]Output tables 3'!W$4</f>
        <v>Indicator</v>
      </c>
      <c r="C152" s="141" t="str">
        <f>'[19]Narrow list'!$A24</f>
        <v>perf</v>
      </c>
      <c r="D152" s="145"/>
      <c r="E152" s="312"/>
      <c r="F152" s="133" t="str">
        <f>'[19]Output tables 3'!W$23</f>
        <v/>
      </c>
      <c r="G152" s="134" t="str">
        <f t="shared" si="10"/>
        <v/>
      </c>
      <c r="H152" s="136" t="str">
        <f>'[19]Output tables 4'!W$23</f>
        <v/>
      </c>
      <c r="J152" s="51"/>
      <c r="K152" s="283"/>
      <c r="L152" s="51">
        <f>IF($J152=1, IF(F152&lt;'Annex-LM'!$N$2,1,0),0)</f>
        <v>0</v>
      </c>
      <c r="M152" s="51">
        <f>IF($J152=1, IF(H152&lt;'Annex-LM'!$N$2,1,0),0)</f>
        <v>0</v>
      </c>
      <c r="O152" s="248" t="str">
        <f>'[19]Output tables 4'!$W$43</f>
        <v/>
      </c>
      <c r="P152" s="249" t="str">
        <f>'[19]Output tables 4'!$W$42</f>
        <v>n.a.</v>
      </c>
      <c r="Q152" s="250" t="str">
        <f>'[19]Output tables 4'!$W$49</f>
        <v>Good performance</v>
      </c>
      <c r="R152" s="249"/>
      <c r="S152" s="247">
        <f t="shared" si="11"/>
        <v>1</v>
      </c>
      <c r="U152" s="51">
        <f>IF(F152&lt;='Annex-LM'!$O$2,1,0)</f>
        <v>0</v>
      </c>
      <c r="V152" s="51">
        <f>IF(H152&lt;='Annex-LM'!$O$2,1,0)</f>
        <v>0</v>
      </c>
    </row>
    <row r="153" spans="1:22" ht="12.75" hidden="1" customHeight="1" outlineLevel="1">
      <c r="A153" s="58">
        <v>21</v>
      </c>
      <c r="B153" s="435" t="str">
        <f>'[19]Output tables 3'!X$4</f>
        <v>Indicator</v>
      </c>
      <c r="C153" s="141" t="str">
        <f>'[19]Narrow list'!$A25</f>
        <v>perf</v>
      </c>
      <c r="D153" s="145"/>
      <c r="E153" s="312"/>
      <c r="F153" s="133" t="str">
        <f>'[19]Output tables 3'!X$23</f>
        <v/>
      </c>
      <c r="G153" s="134" t="str">
        <f t="shared" si="10"/>
        <v/>
      </c>
      <c r="H153" s="136" t="str">
        <f>'[19]Output tables 4'!X$23</f>
        <v/>
      </c>
      <c r="J153" s="51"/>
      <c r="K153" s="283"/>
      <c r="L153" s="51">
        <f>IF($J153=1, IF(F153&lt;'Annex-LM'!$N$2,1,0),0)</f>
        <v>0</v>
      </c>
      <c r="M153" s="51">
        <f>IF($J153=1, IF(H153&lt;'Annex-LM'!$N$2,1,0),0)</f>
        <v>0</v>
      </c>
      <c r="O153" s="248" t="str">
        <f>'[19]Output tables 4'!$X$43</f>
        <v/>
      </c>
      <c r="P153" s="249" t="str">
        <f>'[19]Output tables 4'!$X$42</f>
        <v>n.a.</v>
      </c>
      <c r="Q153" s="250" t="str">
        <f>'[19]Output tables 4'!$X$49</f>
        <v>Good performance</v>
      </c>
      <c r="R153" s="249"/>
      <c r="S153" s="247">
        <f t="shared" si="11"/>
        <v>1</v>
      </c>
      <c r="U153" s="51">
        <f>IF(F153&lt;='Annex-LM'!$O$2,1,0)</f>
        <v>0</v>
      </c>
      <c r="V153" s="51">
        <f>IF(H153&lt;='Annex-LM'!$O$2,1,0)</f>
        <v>0</v>
      </c>
    </row>
    <row r="154" spans="1:22" ht="12.75" hidden="1" customHeight="1" outlineLevel="1">
      <c r="A154" s="58">
        <v>22</v>
      </c>
      <c r="B154" s="435" t="str">
        <f>'[19]Output tables 3'!Y$4</f>
        <v>Indicator</v>
      </c>
      <c r="C154" s="141" t="str">
        <f>'[19]Narrow list'!$A26</f>
        <v>pol</v>
      </c>
      <c r="D154" s="145"/>
      <c r="E154" s="312"/>
      <c r="F154" s="133" t="str">
        <f>'[19]Output tables 3'!Y$23</f>
        <v/>
      </c>
      <c r="G154" s="134" t="str">
        <f t="shared" si="10"/>
        <v/>
      </c>
      <c r="H154" s="136" t="str">
        <f>'[19]Output tables 4'!Y$23</f>
        <v/>
      </c>
      <c r="J154" s="51"/>
      <c r="K154" s="283"/>
      <c r="L154" s="51">
        <f>IF($J154=1, IF(F154&lt;'Annex-LM'!$N$2,1,0),0)</f>
        <v>0</v>
      </c>
      <c r="M154" s="51">
        <f>IF($J154=1, IF(H154&lt;'Annex-LM'!$N$2,1,0),0)</f>
        <v>0</v>
      </c>
      <c r="O154" s="248" t="str">
        <f>'[19]Output tables 4'!$Y$43</f>
        <v/>
      </c>
      <c r="P154" s="249" t="str">
        <f>'[19]Output tables 4'!$Y$42</f>
        <v>n.a.</v>
      </c>
      <c r="Q154" s="250" t="str">
        <f>'[19]Output tables 4'!$Y$49</f>
        <v>Good performance</v>
      </c>
      <c r="R154" s="249"/>
      <c r="S154" s="247">
        <f t="shared" si="11"/>
        <v>1</v>
      </c>
      <c r="U154" s="51">
        <f>IF(F154&lt;='Annex-LM'!$O$2,1,0)</f>
        <v>0</v>
      </c>
      <c r="V154" s="51">
        <f>IF(H154&lt;='Annex-LM'!$O$2,1,0)</f>
        <v>0</v>
      </c>
    </row>
    <row r="155" spans="1:22" ht="12.75" customHeight="1" collapsed="1" thickBot="1">
      <c r="A155" s="58"/>
      <c r="B155" s="436"/>
      <c r="C155" s="190"/>
      <c r="D155" s="190"/>
      <c r="E155" s="181"/>
      <c r="F155" s="158"/>
      <c r="G155" s="158" t="str">
        <f t="shared" si="10"/>
        <v/>
      </c>
      <c r="H155" s="136"/>
      <c r="J155" s="51"/>
      <c r="K155" s="283"/>
      <c r="L155" s="51"/>
      <c r="M155" s="51"/>
      <c r="O155" s="248"/>
      <c r="P155" s="249"/>
      <c r="Q155" s="250"/>
      <c r="R155" s="249"/>
      <c r="S155" s="247" t="str">
        <f>IF(Q155="Good performance",1,IF(Q155="Bad performance",-1,IF(Q155="Unclear",1,"")))</f>
        <v/>
      </c>
      <c r="U155" s="282"/>
      <c r="V155" s="53"/>
    </row>
    <row r="156" spans="1:22" s="66" customFormat="1" ht="30.75" thickBot="1">
      <c r="B156" s="230" t="s">
        <v>76</v>
      </c>
      <c r="C156" s="231"/>
      <c r="D156" s="231"/>
      <c r="E156" s="232"/>
      <c r="F156" s="233">
        <f>'[19]Output tables 3'!Z$23</f>
        <v>2.3057228215705559</v>
      </c>
      <c r="G156" s="233"/>
      <c r="H156" s="234" t="str">
        <f>'[19]Output tables 4'!Z$23</f>
        <v/>
      </c>
      <c r="J156" s="53">
        <f>SUM(J133:J154)</f>
        <v>4</v>
      </c>
      <c r="K156" s="51"/>
      <c r="L156" s="287">
        <f>SUM(L133:L154)</f>
        <v>0</v>
      </c>
      <c r="M156" s="288">
        <f>SUM(M133:M154)</f>
        <v>0</v>
      </c>
      <c r="N156" s="74"/>
      <c r="O156" s="380"/>
      <c r="P156" s="381"/>
      <c r="Q156" s="382"/>
      <c r="R156" s="381"/>
      <c r="S156" s="254" t="str">
        <f>IF(Q156="Good performance",1,IF(Q156="Bad performance",-1,IF(Q156="Unclear",1,"")))</f>
        <v/>
      </c>
      <c r="U156" s="287">
        <f>SUM(U133:U154)</f>
        <v>0</v>
      </c>
      <c r="V156" s="288">
        <f>SUM(V133:V154)</f>
        <v>0</v>
      </c>
    </row>
    <row r="157" spans="1:22" s="66" customFormat="1" ht="12.75" customHeight="1">
      <c r="B157" s="206"/>
      <c r="C157" s="506"/>
      <c r="D157" s="506"/>
      <c r="E157" s="506"/>
      <c r="F157" s="506"/>
      <c r="G157" s="506"/>
      <c r="H157" s="506"/>
      <c r="K157" s="51"/>
      <c r="L157" s="51"/>
      <c r="M157" s="289"/>
      <c r="N157" s="74"/>
      <c r="O157" s="74"/>
      <c r="P157" s="74"/>
      <c r="Q157" s="74"/>
      <c r="R157" s="74"/>
      <c r="S157" s="74"/>
      <c r="U157" s="51"/>
      <c r="V157" s="51"/>
    </row>
    <row r="158" spans="1:22" s="67" customFormat="1" ht="12.75" customHeight="1">
      <c r="B158" s="422"/>
      <c r="C158" s="65"/>
      <c r="D158" s="65"/>
      <c r="E158" s="182"/>
      <c r="F158" s="65"/>
      <c r="G158" s="65"/>
      <c r="H158" s="65"/>
      <c r="J158" s="72"/>
      <c r="K158" s="280"/>
      <c r="L158" s="72"/>
      <c r="M158" s="53"/>
      <c r="N158" s="72"/>
      <c r="O158" s="72"/>
      <c r="P158" s="72"/>
      <c r="Q158" s="72"/>
      <c r="R158" s="72"/>
      <c r="S158" s="72"/>
      <c r="U158" s="51"/>
      <c r="V158" s="51"/>
    </row>
    <row r="159" spans="1:22" s="67" customFormat="1" ht="13.5" customHeight="1" thickBot="1">
      <c r="B159" s="507" t="str">
        <f>'[12]Table of content'!$A$5:$A$5</f>
        <v>Financial markets and access to finance</v>
      </c>
      <c r="C159" s="515"/>
      <c r="D159" s="515"/>
      <c r="E159" s="515"/>
      <c r="F159" s="515"/>
      <c r="G159" s="515"/>
      <c r="H159" s="515"/>
      <c r="J159" s="72"/>
      <c r="K159" s="280"/>
      <c r="L159" s="72"/>
      <c r="M159" s="53"/>
      <c r="N159" s="72"/>
      <c r="O159" s="72"/>
      <c r="P159" s="72"/>
      <c r="Q159" s="72"/>
      <c r="R159" s="72"/>
      <c r="S159" s="72"/>
      <c r="U159" s="51"/>
      <c r="V159" s="51"/>
    </row>
    <row r="160" spans="1:22" s="67" customFormat="1" ht="12.75" customHeight="1" thickBot="1">
      <c r="B160" s="225"/>
      <c r="C160" s="490" t="s">
        <v>102</v>
      </c>
      <c r="D160" s="491"/>
      <c r="E160" s="492"/>
      <c r="F160" s="490" t="s">
        <v>103</v>
      </c>
      <c r="G160" s="491"/>
      <c r="H160" s="492"/>
      <c r="I160" s="194"/>
      <c r="J160" s="43"/>
      <c r="K160" s="280"/>
      <c r="L160" s="282"/>
      <c r="M160" s="53"/>
      <c r="N160" s="72"/>
      <c r="O160" s="72"/>
      <c r="P160" s="72"/>
      <c r="Q160" s="72"/>
      <c r="R160" s="72"/>
      <c r="S160" s="72"/>
      <c r="U160" s="51"/>
      <c r="V160" s="51"/>
    </row>
    <row r="161" spans="1:22" ht="27" customHeight="1" thickBot="1">
      <c r="A161" s="64"/>
      <c r="B161" s="223"/>
      <c r="C161" s="493" t="s">
        <v>104</v>
      </c>
      <c r="D161" s="493" t="s">
        <v>105</v>
      </c>
      <c r="E161" s="495" t="s">
        <v>150</v>
      </c>
      <c r="F161" s="497" t="str">
        <f xml:space="preserve"> "Level relative to "&amp; '[12]Output tables 1'!$E$3</f>
        <v>Level relative to EU15</v>
      </c>
      <c r="G161" s="488" t="s">
        <v>33</v>
      </c>
      <c r="H161" s="489"/>
      <c r="I161" s="186"/>
      <c r="J161" s="281"/>
      <c r="K161" s="283"/>
      <c r="L161" s="282" t="s">
        <v>83</v>
      </c>
      <c r="U161" s="282" t="s">
        <v>83</v>
      </c>
      <c r="V161" s="54"/>
    </row>
    <row r="162" spans="1:22" ht="27" customHeight="1" thickBot="1">
      <c r="A162" s="58"/>
      <c r="B162" s="224"/>
      <c r="C162" s="499"/>
      <c r="D162" s="499"/>
      <c r="E162" s="500"/>
      <c r="F162" s="498"/>
      <c r="G162" s="120" t="s">
        <v>106</v>
      </c>
      <c r="H162" s="415" t="str">
        <f>"Relative " &amp;'[12]Output tables 1'!$E$3</f>
        <v>Relative EU15</v>
      </c>
      <c r="J162" s="147" t="s">
        <v>84</v>
      </c>
      <c r="K162" s="283"/>
      <c r="L162" s="284" t="s">
        <v>38</v>
      </c>
      <c r="M162" s="285" t="s">
        <v>1</v>
      </c>
      <c r="U162" s="284" t="s">
        <v>38</v>
      </c>
      <c r="V162" s="285" t="s">
        <v>1</v>
      </c>
    </row>
    <row r="163" spans="1:22" ht="12.75" customHeight="1" thickBot="1">
      <c r="A163" s="58"/>
      <c r="B163" s="196" t="s">
        <v>170</v>
      </c>
      <c r="C163" s="134"/>
      <c r="D163" s="134"/>
      <c r="E163" s="135"/>
      <c r="F163" s="134"/>
      <c r="G163" s="134"/>
      <c r="H163" s="136"/>
      <c r="J163" s="51"/>
      <c r="K163" s="283"/>
      <c r="L163" s="51"/>
      <c r="M163" s="51"/>
      <c r="O163" s="258"/>
      <c r="P163" s="259"/>
      <c r="Q163" s="259"/>
      <c r="R163" s="259"/>
      <c r="S163" s="247"/>
      <c r="U163" s="51"/>
      <c r="V163" s="51"/>
    </row>
    <row r="164" spans="1:22">
      <c r="A164" s="58">
        <v>1</v>
      </c>
      <c r="B164" s="370" t="str">
        <f>'[12]Output tables 3'!D$4</f>
        <v xml:space="preserve">Financial market size (ECB, Eurostat) (+) </v>
      </c>
      <c r="C164" s="177" t="str">
        <f>'[12]Narrow list'!$A5</f>
        <v>perf</v>
      </c>
      <c r="D164" s="154">
        <v>2007</v>
      </c>
      <c r="E164" s="155">
        <v>1</v>
      </c>
      <c r="F164" s="139">
        <f>'[12]Output tables 3'!D$23</f>
        <v>0.54975085696095294</v>
      </c>
      <c r="G164" s="154" t="str">
        <f>IF(H164="","",IF((H164/10*O164*S164+P164)*S164&gt;$J$2,"↑",IF((H164/10*O164*S164+P164)*S164&lt;-$J$2,"↓","=")))</f>
        <v/>
      </c>
      <c r="H164" s="156" t="str">
        <f>'[12]Output tables 4'!D$23</f>
        <v/>
      </c>
      <c r="J164" s="51">
        <v>1</v>
      </c>
      <c r="K164" s="283"/>
      <c r="L164" s="51">
        <f>IF($J164=1, IF(F164&lt;'Annex-LM'!$N$2,1,0),0)</f>
        <v>0</v>
      </c>
      <c r="M164" s="51">
        <f>IF($J164=1, IF(H164&lt;'Annex-LM'!$N$2,1,0),0)</f>
        <v>0</v>
      </c>
      <c r="O164" s="269" t="str">
        <f>'[12]Output tables 4'!D$43</f>
        <v/>
      </c>
      <c r="P164" s="270">
        <f>'[12]Output tables 4'!D$42</f>
        <v>0</v>
      </c>
      <c r="Q164" s="271" t="str">
        <f>'[12]Output tables 4'!D$49</f>
        <v>Good performance</v>
      </c>
      <c r="R164" s="270"/>
      <c r="S164" s="264">
        <f>IF(Q164="Good performance",1,IF(Q164="Bad performance",-1,IF(Q164="Unclear",1,"")))</f>
        <v>1</v>
      </c>
      <c r="U164" s="51">
        <f>IF(F164&lt;='Annex-LM'!$O$2,1,0)</f>
        <v>0</v>
      </c>
      <c r="V164" s="51">
        <f>IF(H164&lt;='Annex-LM'!$O$2,1,0)</f>
        <v>0</v>
      </c>
    </row>
    <row r="165" spans="1:22" ht="24">
      <c r="A165" s="58">
        <v>2</v>
      </c>
      <c r="B165" s="132" t="str">
        <f>'[12]Output tables 3'!E$4</f>
        <v>Value added in the financial sector  (National accounts) (+)</v>
      </c>
      <c r="C165" s="133" t="str">
        <f>'[12]Narrow list'!$A6</f>
        <v>perf</v>
      </c>
      <c r="D165" s="134">
        <v>2007</v>
      </c>
      <c r="E165" s="401"/>
      <c r="F165" s="133">
        <f>'[12]Output tables 3'!E$23</f>
        <v>-2.762462778755328</v>
      </c>
      <c r="G165" s="134" t="str">
        <f t="shared" ref="G165:G187" si="12">IF(H165="","",IF((H165/10*O165*S165+P165)*S165&gt;$J$2,"↑",IF((H165/10*O165*S165+P165)*S165&lt;-$J$2,"↓","=")))</f>
        <v/>
      </c>
      <c r="H165" s="136" t="str">
        <f>'[12]Output tables 4'!E$23</f>
        <v/>
      </c>
      <c r="J165" s="51"/>
      <c r="K165" s="283"/>
      <c r="L165" s="51">
        <f>IF($J165=1, IF(F165&lt;'Annex-LM'!$N$2,1,0),0)</f>
        <v>0</v>
      </c>
      <c r="M165" s="51">
        <f>IF($J165=1, IF(H165&lt;'Annex-LM'!$N$2,1,0),0)</f>
        <v>0</v>
      </c>
      <c r="O165" s="248" t="str">
        <f>'[12]Output tables 4'!E$43</f>
        <v/>
      </c>
      <c r="P165" s="249">
        <f>'[12]Output tables 4'!E$42</f>
        <v>0</v>
      </c>
      <c r="Q165" s="250" t="str">
        <f>'[12]Output tables 4'!E$49</f>
        <v>Good performance</v>
      </c>
      <c r="R165" s="249"/>
      <c r="S165" s="247">
        <f t="shared" ref="S165:S188" si="13">IF(Q165="Good performance",1,IF(Q165="Bad performance",-1,IF(Q165="Unclear",1,"")))</f>
        <v>1</v>
      </c>
      <c r="U165" s="51">
        <f>IF(F165&lt;='Annex-LM'!$O$2,1,0)</f>
        <v>0</v>
      </c>
      <c r="V165" s="51">
        <f>IF(H165&lt;='Annex-LM'!$O$2,1,0)</f>
        <v>0</v>
      </c>
    </row>
    <row r="166" spans="1:22">
      <c r="A166" s="58">
        <v>3</v>
      </c>
      <c r="B166" s="127" t="str">
        <f>'[12]Output tables 3'!F$4</f>
        <v>Stock market liquidity  (Eurostat) (+)</v>
      </c>
      <c r="C166" s="128" t="str">
        <f>'[12]Narrow list'!$A7</f>
        <v>perf</v>
      </c>
      <c r="D166" s="129">
        <v>2007</v>
      </c>
      <c r="E166" s="130">
        <v>1</v>
      </c>
      <c r="F166" s="128">
        <f>'[12]Output tables 3'!F$23</f>
        <v>-30</v>
      </c>
      <c r="G166" s="129" t="str">
        <f t="shared" si="12"/>
        <v/>
      </c>
      <c r="H166" s="131" t="str">
        <f>'[12]Output tables 4'!F$23</f>
        <v/>
      </c>
      <c r="J166" s="51">
        <v>1</v>
      </c>
      <c r="K166" s="283"/>
      <c r="L166" s="51">
        <f>IF($J166=1, IF(F166&lt;'Annex-LM'!$N$2,1,0),0)</f>
        <v>1</v>
      </c>
      <c r="M166" s="51">
        <f>IF($J166=1, IF(H166&lt;'Annex-LM'!$N$2,1,0),0)</f>
        <v>0</v>
      </c>
      <c r="O166" s="248" t="str">
        <f>'[12]Output tables 4'!F$43</f>
        <v/>
      </c>
      <c r="P166" s="249">
        <f>'[12]Output tables 4'!F$42</f>
        <v>0</v>
      </c>
      <c r="Q166" s="250" t="str">
        <f>'[12]Output tables 4'!F$49</f>
        <v>Good performance</v>
      </c>
      <c r="R166" s="249"/>
      <c r="S166" s="247">
        <f t="shared" si="13"/>
        <v>1</v>
      </c>
      <c r="U166" s="51">
        <f>IF(F166&lt;='Annex-LM'!$O$2,1,0)</f>
        <v>1</v>
      </c>
      <c r="V166" s="51">
        <f>IF(H166&lt;='Annex-LM'!$O$2,1,0)</f>
        <v>0</v>
      </c>
    </row>
    <row r="167" spans="1:22" ht="24">
      <c r="A167" s="58">
        <v>4</v>
      </c>
      <c r="B167" s="127" t="str">
        <f>'[12]Output tables 3'!G$4</f>
        <v>Efficiency of the banking system: Cost to income ratio (ECB) (-)</v>
      </c>
      <c r="C167" s="128" t="str">
        <f>'[12]Narrow list'!$A8</f>
        <v>perf</v>
      </c>
      <c r="D167" s="129">
        <v>2006</v>
      </c>
      <c r="E167" s="130">
        <v>1</v>
      </c>
      <c r="F167" s="128">
        <f>'[12]Output tables 3'!G$23</f>
        <v>28.916939459062831</v>
      </c>
      <c r="G167" s="129" t="str">
        <f t="shared" si="12"/>
        <v/>
      </c>
      <c r="H167" s="131" t="str">
        <f>'[12]Output tables 4'!G$23</f>
        <v/>
      </c>
      <c r="J167" s="51">
        <v>1</v>
      </c>
      <c r="K167" s="283"/>
      <c r="L167" s="51">
        <f>IF($J167=1, IF(F167&lt;'Annex-LM'!$N$2,1,0),0)</f>
        <v>0</v>
      </c>
      <c r="M167" s="51">
        <f>IF($J167=1, IF(H167&lt;'Annex-LM'!$N$2,1,0),0)</f>
        <v>0</v>
      </c>
      <c r="O167" s="248" t="str">
        <f>'[12]Output tables 4'!G$43</f>
        <v/>
      </c>
      <c r="P167" s="249" t="str">
        <f>'[12]Output tables 4'!G$42</f>
        <v>n.a.</v>
      </c>
      <c r="Q167" s="250" t="str">
        <f>'[12]Output tables 4'!G$49</f>
        <v>Bad performance</v>
      </c>
      <c r="R167" s="249"/>
      <c r="S167" s="247">
        <f t="shared" si="13"/>
        <v>-1</v>
      </c>
      <c r="U167" s="51">
        <f>IF(F167&lt;='Annex-LM'!$O$2,1,0)</f>
        <v>0</v>
      </c>
      <c r="V167" s="51">
        <f>IF(H167&lt;='Annex-LM'!$O$2,1,0)</f>
        <v>0</v>
      </c>
    </row>
    <row r="168" spans="1:22" ht="24" customHeight="1">
      <c r="A168" s="58">
        <v>5</v>
      </c>
      <c r="B168" s="127" t="str">
        <f>'[12]Output tables 3'!H$4</f>
        <v>Venture capital investments - early stage - relative to GDP, breakdown by investment stages (STRIND tsiir080) (+)</v>
      </c>
      <c r="C168" s="128" t="str">
        <f>'[12]Narrow list'!$A9</f>
        <v>perf</v>
      </c>
      <c r="D168" s="129" t="s">
        <v>179</v>
      </c>
      <c r="E168" s="130">
        <v>1</v>
      </c>
      <c r="F168" s="128" t="str">
        <f>'[12]Output tables 3'!H$23</f>
        <v/>
      </c>
      <c r="G168" s="129" t="str">
        <f t="shared" si="12"/>
        <v/>
      </c>
      <c r="H168" s="131" t="str">
        <f>'[12]Output tables 4'!H$23</f>
        <v/>
      </c>
      <c r="J168" s="51">
        <v>1</v>
      </c>
      <c r="K168" s="283"/>
      <c r="L168" s="51">
        <f>IF($J168=1, IF(F168&lt;'Annex-LM'!$N$2,1,0),0)</f>
        <v>0</v>
      </c>
      <c r="M168" s="51">
        <f>IF($J168=1, IF(H168&lt;'Annex-LM'!$N$2,1,0),0)</f>
        <v>0</v>
      </c>
      <c r="O168" s="248">
        <f>'[12]Output tables 4'!H$43</f>
        <v>2.4963768475856265E-3</v>
      </c>
      <c r="P168" s="249">
        <f>'[12]Output tables 4'!H$42</f>
        <v>-1.666666666666667E-3</v>
      </c>
      <c r="Q168" s="250" t="str">
        <f>'[12]Output tables 4'!H$49</f>
        <v>Good performance</v>
      </c>
      <c r="R168" s="249"/>
      <c r="S168" s="247">
        <f t="shared" si="13"/>
        <v>1</v>
      </c>
      <c r="U168" s="51">
        <f>IF(F168&lt;='Annex-LM'!$O$2,1,0)</f>
        <v>0</v>
      </c>
      <c r="V168" s="51">
        <f>IF(H168&lt;='Annex-LM'!$O$2,1,0)</f>
        <v>0</v>
      </c>
    </row>
    <row r="169" spans="1:22" ht="24.75" thickBot="1">
      <c r="A169" s="58">
        <v>6</v>
      </c>
      <c r="B169" s="127" t="str">
        <f>'[12]Output tables 3'!I$4</f>
        <v>Getting Credit - Legal Rights Index (World bank doing business) (+)</v>
      </c>
      <c r="C169" s="128" t="str">
        <f>'[12]Narrow list'!$A10</f>
        <v>pol</v>
      </c>
      <c r="D169" s="129" t="s">
        <v>201</v>
      </c>
      <c r="E169" s="130">
        <v>1</v>
      </c>
      <c r="F169" s="128" t="str">
        <f>'[12]Output tables 3'!I$23</f>
        <v/>
      </c>
      <c r="G169" s="129" t="str">
        <f t="shared" si="12"/>
        <v/>
      </c>
      <c r="H169" s="131" t="str">
        <f>'[12]Output tables 4'!I$23</f>
        <v/>
      </c>
      <c r="J169" s="51">
        <v>1</v>
      </c>
      <c r="K169" s="283"/>
      <c r="L169" s="51">
        <f>IF($J169=1, IF(F169&lt;'Annex-LM'!$N$2,1,0),0)</f>
        <v>0</v>
      </c>
      <c r="M169" s="51">
        <f>IF($J169=1, IF(H169&lt;'Annex-LM'!$N$2,1,0),0)</f>
        <v>0</v>
      </c>
      <c r="O169" s="248">
        <f>'[12]Output tables 4'!I$43</f>
        <v>0.25217966926287033</v>
      </c>
      <c r="P169" s="249">
        <f>'[12]Output tables 4'!I$42</f>
        <v>5.8678486397612008E-2</v>
      </c>
      <c r="Q169" s="250" t="str">
        <f>'[12]Output tables 4'!I$49</f>
        <v>Good performance</v>
      </c>
      <c r="R169" s="249"/>
      <c r="S169" s="247">
        <f t="shared" si="13"/>
        <v>1</v>
      </c>
      <c r="U169" s="51">
        <f>IF(F169&lt;='Annex-LM'!$O$2,1,0)</f>
        <v>0</v>
      </c>
      <c r="V169" s="51">
        <f>IF(H169&lt;='Annex-LM'!$O$2,1,0)</f>
        <v>0</v>
      </c>
    </row>
    <row r="170" spans="1:22" ht="13.5" thickBot="1">
      <c r="A170" s="58"/>
      <c r="B170" s="397" t="s">
        <v>184</v>
      </c>
      <c r="C170" s="378"/>
      <c r="D170" s="378"/>
      <c r="E170" s="379"/>
      <c r="F170" s="378"/>
      <c r="G170" s="378"/>
      <c r="H170" s="372"/>
      <c r="I170" s="391"/>
      <c r="J170" s="392"/>
      <c r="K170" s="393"/>
      <c r="L170" s="392"/>
      <c r="M170" s="392"/>
      <c r="N170" s="394"/>
      <c r="O170" s="260"/>
      <c r="P170" s="261"/>
      <c r="Q170" s="262"/>
      <c r="R170" s="261"/>
      <c r="S170" s="395"/>
      <c r="U170" s="51">
        <f>IF(F170&lt;='Annex-LM'!$O$2,1,0)</f>
        <v>0</v>
      </c>
      <c r="V170" s="51">
        <f>IF(H170&lt;='Annex-LM'!$O$2,1,0)</f>
        <v>0</v>
      </c>
    </row>
    <row r="171" spans="1:22">
      <c r="A171" s="58">
        <v>7</v>
      </c>
      <c r="B171" s="127" t="str">
        <f>'[12]Output tables 3'!J$4</f>
        <v>Activity of foreign bank (ECB) (+)</v>
      </c>
      <c r="C171" s="128" t="str">
        <f>'[12]Narrow list'!$A11</f>
        <v>perf</v>
      </c>
      <c r="D171" s="129">
        <v>2007</v>
      </c>
      <c r="E171" s="130">
        <v>1</v>
      </c>
      <c r="F171" s="128">
        <f>'[12]Output tables 3'!J$23</f>
        <v>15.924308378675359</v>
      </c>
      <c r="G171" s="129" t="str">
        <f t="shared" si="12"/>
        <v/>
      </c>
      <c r="H171" s="131" t="str">
        <f>'[12]Output tables 4'!J$23</f>
        <v/>
      </c>
      <c r="J171" s="51">
        <v>1</v>
      </c>
      <c r="K171" s="283"/>
      <c r="L171" s="51">
        <f>IF($J171=1, IF(F171&lt;'Annex-LM'!$N$2,1,0),0)</f>
        <v>0</v>
      </c>
      <c r="M171" s="51">
        <f>IF($J171=1, IF(H171&lt;'Annex-LM'!$N$2,1,0),0)</f>
        <v>0</v>
      </c>
      <c r="O171" s="248" t="str">
        <f>'[12]Output tables 4'!J$43</f>
        <v/>
      </c>
      <c r="P171" s="249">
        <f>'[12]Output tables 4'!J$42</f>
        <v>0</v>
      </c>
      <c r="Q171" s="250" t="str">
        <f>'[12]Output tables 4'!J$49</f>
        <v>Good performance</v>
      </c>
      <c r="R171" s="249"/>
      <c r="S171" s="247">
        <f t="shared" si="13"/>
        <v>1</v>
      </c>
      <c r="U171" s="51">
        <f>IF(F171&lt;='Annex-LM'!$O$2,1,0)</f>
        <v>0</v>
      </c>
      <c r="V171" s="51">
        <f>IF(H171&lt;='Annex-LM'!$O$2,1,0)</f>
        <v>0</v>
      </c>
    </row>
    <row r="172" spans="1:22" ht="24">
      <c r="A172" s="58">
        <v>8</v>
      </c>
      <c r="B172" s="127" t="str">
        <f>'[12]Output tables 3'!K$4</f>
        <v>Interest rate spreads: Retail spreads (ECB) (-)</v>
      </c>
      <c r="C172" s="128" t="str">
        <f>'[12]Narrow list'!$A12</f>
        <v>perf</v>
      </c>
      <c r="D172" s="129">
        <v>2007</v>
      </c>
      <c r="E172" s="130">
        <v>1</v>
      </c>
      <c r="F172" s="128">
        <f>'[12]Output tables 3'!K$23</f>
        <v>0.17569202511107163</v>
      </c>
      <c r="G172" s="129" t="str">
        <f t="shared" si="12"/>
        <v/>
      </c>
      <c r="H172" s="131" t="str">
        <f>'[12]Output tables 4'!K$23</f>
        <v/>
      </c>
      <c r="J172" s="51">
        <v>1</v>
      </c>
      <c r="K172" s="283"/>
      <c r="L172" s="51">
        <f>IF($J172=1, IF(F172&lt;'Annex-LM'!$N$2,1,0),0)</f>
        <v>0</v>
      </c>
      <c r="M172" s="51">
        <f>IF($J172=1, IF(H172&lt;'Annex-LM'!$N$2,1,0),0)</f>
        <v>0</v>
      </c>
      <c r="O172" s="248" t="str">
        <f>'[12]Output tables 4'!K$43</f>
        <v/>
      </c>
      <c r="P172" s="249" t="str">
        <f>'[12]Output tables 4'!K$42</f>
        <v>n.a.</v>
      </c>
      <c r="Q172" s="250" t="str">
        <f>'[12]Output tables 4'!K$49</f>
        <v>Bad performance</v>
      </c>
      <c r="R172" s="249"/>
      <c r="S172" s="247">
        <f t="shared" si="13"/>
        <v>-1</v>
      </c>
      <c r="U172" s="51">
        <f>IF(F172&lt;='Annex-LM'!$O$2,1,0)</f>
        <v>0</v>
      </c>
      <c r="V172" s="51">
        <f>IF(H172&lt;='Annex-LM'!$O$2,1,0)</f>
        <v>0</v>
      </c>
    </row>
    <row r="173" spans="1:22" ht="24" customHeight="1">
      <c r="A173" s="58">
        <v>9</v>
      </c>
      <c r="B173" s="127" t="str">
        <f>'[12]Output tables 3'!L$4</f>
        <v>Share of foreign listed companies on equity exchanges (World Federation of Exchanges) (+)</v>
      </c>
      <c r="C173" s="128" t="str">
        <f>'[12]Narrow list'!$A13</f>
        <v>perf</v>
      </c>
      <c r="D173" s="129">
        <v>2007</v>
      </c>
      <c r="E173" s="130">
        <v>1</v>
      </c>
      <c r="F173" s="128" t="str">
        <f>'[12]Output tables 3'!L$23</f>
        <v/>
      </c>
      <c r="G173" s="129" t="str">
        <f t="shared" si="12"/>
        <v/>
      </c>
      <c r="H173" s="131" t="str">
        <f>'[12]Output tables 4'!L$23</f>
        <v/>
      </c>
      <c r="J173" s="51">
        <v>1</v>
      </c>
      <c r="K173" s="283"/>
      <c r="L173" s="51">
        <f>IF($J173=1, IF(F173&lt;'Annex-LM'!$N$2,1,0),0)</f>
        <v>0</v>
      </c>
      <c r="M173" s="51">
        <f>IF($J173=1, IF(H173&lt;'Annex-LM'!$N$2,1,0),0)</f>
        <v>0</v>
      </c>
      <c r="O173" s="248" t="str">
        <f>'[12]Output tables 4'!L$43</f>
        <v/>
      </c>
      <c r="P173" s="249">
        <f>'[12]Output tables 4'!L$42</f>
        <v>0</v>
      </c>
      <c r="Q173" s="250" t="str">
        <f>'[12]Output tables 4'!L$49</f>
        <v>Good performance</v>
      </c>
      <c r="R173" s="249"/>
      <c r="S173" s="247">
        <f t="shared" si="13"/>
        <v>1</v>
      </c>
      <c r="U173" s="51">
        <f>IF(F173&lt;='Annex-LM'!$O$2,1,0)</f>
        <v>0</v>
      </c>
      <c r="V173" s="51">
        <f>IF(H173&lt;='Annex-LM'!$O$2,1,0)</f>
        <v>0</v>
      </c>
    </row>
    <row r="174" spans="1:22" ht="24">
      <c r="A174" s="58">
        <v>10</v>
      </c>
      <c r="B174" s="127" t="str">
        <f>'[12]Output tables 3'!M$4</f>
        <v>Financial openness: out and inflowing portfolio capital (Eurostat) (+)</v>
      </c>
      <c r="C174" s="128" t="str">
        <f>'[12]Narrow list'!$A14</f>
        <v>perf</v>
      </c>
      <c r="D174" s="129">
        <v>2007</v>
      </c>
      <c r="E174" s="130">
        <v>0.5</v>
      </c>
      <c r="F174" s="128">
        <f>'[12]Output tables 3'!M$23</f>
        <v>-2.6115130122089387</v>
      </c>
      <c r="G174" s="129" t="str">
        <f t="shared" si="12"/>
        <v/>
      </c>
      <c r="H174" s="131" t="str">
        <f>'[12]Output tables 4'!M$23</f>
        <v/>
      </c>
      <c r="J174" s="51">
        <v>1</v>
      </c>
      <c r="K174" s="283"/>
      <c r="L174" s="51">
        <f>IF($J174=1, IF(F174&lt;'Annex-LM'!$N$2,1,0),0)</f>
        <v>0</v>
      </c>
      <c r="M174" s="51">
        <f>IF($J174=1, IF(H174&lt;'Annex-LM'!$N$2,1,0),0)</f>
        <v>0</v>
      </c>
      <c r="O174" s="248" t="str">
        <f>'[12]Output tables 4'!M$43</f>
        <v/>
      </c>
      <c r="P174" s="249">
        <f>'[12]Output tables 4'!M$42</f>
        <v>0</v>
      </c>
      <c r="Q174" s="250" t="str">
        <f>'[12]Output tables 4'!M$49</f>
        <v>Good performance</v>
      </c>
      <c r="R174" s="249"/>
      <c r="S174" s="247">
        <f t="shared" si="13"/>
        <v>1</v>
      </c>
      <c r="U174" s="51">
        <f>IF(F174&lt;='Annex-LM'!$O$2,1,0)</f>
        <v>0</v>
      </c>
      <c r="V174" s="51">
        <f>IF(H174&lt;='Annex-LM'!$O$2,1,0)</f>
        <v>0</v>
      </c>
    </row>
    <row r="175" spans="1:22" ht="24.75" thickBot="1">
      <c r="A175" s="58">
        <v>11</v>
      </c>
      <c r="B175" s="127" t="str">
        <f>'[12]Output tables 3'!N$4</f>
        <v>Financial openness: stock of portfolio investments (IMF) (+)</v>
      </c>
      <c r="C175" s="128" t="str">
        <f>'[12]Narrow list'!$A15</f>
        <v>perf</v>
      </c>
      <c r="D175" s="129">
        <v>2006</v>
      </c>
      <c r="E175" s="130">
        <v>0.5</v>
      </c>
      <c r="F175" s="128">
        <f>'[12]Output tables 3'!N$23</f>
        <v>1.6139590455696182</v>
      </c>
      <c r="G175" s="129" t="str">
        <f>IF(H175="","",IF((H175/10*O176*S176+P176)*S176&gt;$J$2,"↑",IF((H175/10*O176*S176+P176)*S176&lt;-$J$2,"↓","=")))</f>
        <v/>
      </c>
      <c r="H175" s="131" t="str">
        <f>'[12]Output tables 4'!N$23</f>
        <v/>
      </c>
      <c r="J175" s="51">
        <v>1</v>
      </c>
      <c r="K175" s="283"/>
      <c r="L175" s="51">
        <f>IF($J175=1, IF(F175&lt;'Annex-LM'!$N$2,1,0),0)</f>
        <v>0</v>
      </c>
      <c r="M175" s="51">
        <f>IF($J175=1, IF(H175&lt;'Annex-LM'!$N$2,1,0),0)</f>
        <v>0</v>
      </c>
      <c r="O175" s="248" t="str">
        <f>'[12]Output tables 4'!N$43</f>
        <v/>
      </c>
      <c r="P175" s="249" t="str">
        <f>'[12]Output tables 4'!N$42</f>
        <v>n.a.</v>
      </c>
      <c r="Q175" s="250" t="str">
        <f>'[12]Output tables 4'!N$49</f>
        <v>Good performance</v>
      </c>
      <c r="R175" s="52"/>
      <c r="S175" s="247">
        <f t="shared" si="13"/>
        <v>1</v>
      </c>
      <c r="U175" s="51">
        <f>IF(F175&lt;='Annex-LM'!$O$2,1,0)</f>
        <v>0</v>
      </c>
      <c r="V175" s="51">
        <f>IF(H175&lt;='Annex-LM'!$O$2,1,0)</f>
        <v>0</v>
      </c>
    </row>
    <row r="176" spans="1:22" ht="13.5" thickBot="1">
      <c r="A176" s="58"/>
      <c r="B176" s="397" t="s">
        <v>183</v>
      </c>
      <c r="C176" s="378"/>
      <c r="D176" s="378"/>
      <c r="E176" s="379"/>
      <c r="F176" s="378"/>
      <c r="G176" s="378"/>
      <c r="H176" s="372"/>
      <c r="I176" s="391"/>
      <c r="J176" s="392"/>
      <c r="K176" s="393"/>
      <c r="L176" s="392"/>
      <c r="M176" s="392"/>
      <c r="N176" s="394"/>
      <c r="O176" s="260" t="str">
        <f>'[12]Output tables 4'!N$43</f>
        <v/>
      </c>
      <c r="P176" s="261"/>
      <c r="Q176" s="262"/>
      <c r="R176" s="261"/>
      <c r="S176" s="395"/>
      <c r="U176" s="51">
        <f>IF(F176&lt;='Annex-LM'!$O$2,1,0)</f>
        <v>0</v>
      </c>
      <c r="V176" s="51">
        <f>IF(H176&lt;='Annex-LM'!$O$2,1,0)</f>
        <v>0</v>
      </c>
    </row>
    <row r="177" spans="1:22" ht="24">
      <c r="A177" s="58">
        <v>12</v>
      </c>
      <c r="B177" s="127" t="str">
        <f>'[12]Output tables 3'!O$4</f>
        <v>Market concentration in the banking system: highest 5 (ECB) (-)</v>
      </c>
      <c r="C177" s="128" t="str">
        <f>'[12]Narrow list'!$A16</f>
        <v>perf</v>
      </c>
      <c r="D177" s="129">
        <v>2007</v>
      </c>
      <c r="E177" s="130">
        <v>1</v>
      </c>
      <c r="F177" s="128">
        <f>'[12]Output tables 3'!O$23</f>
        <v>-14.733713233678166</v>
      </c>
      <c r="G177" s="129" t="str">
        <f t="shared" si="12"/>
        <v/>
      </c>
      <c r="H177" s="131" t="str">
        <f>'[12]Output tables 4'!O$23</f>
        <v/>
      </c>
      <c r="J177" s="51">
        <v>1</v>
      </c>
      <c r="K177" s="283"/>
      <c r="L177" s="51">
        <f>IF($J177=1, IF(F177&lt;'Annex-LM'!$N$2,1,0),0)</f>
        <v>1</v>
      </c>
      <c r="M177" s="51">
        <f>IF($J177=1, IF(H177&lt;'Annex-LM'!$N$2,1,0),0)</f>
        <v>0</v>
      </c>
      <c r="O177" s="248" t="str">
        <f>'[12]Output tables 4'!O$43</f>
        <v/>
      </c>
      <c r="P177" s="249">
        <f>'[12]Output tables 4'!O$42</f>
        <v>0</v>
      </c>
      <c r="Q177" s="250" t="str">
        <f>'[12]Output tables 4'!O$49</f>
        <v>Bad performance</v>
      </c>
      <c r="R177" s="249"/>
      <c r="S177" s="247">
        <f t="shared" si="13"/>
        <v>-1</v>
      </c>
      <c r="U177" s="51">
        <f>IF(F177&lt;='Annex-LM'!$O$2,1,0)</f>
        <v>0</v>
      </c>
      <c r="V177" s="51">
        <f>IF(H177&lt;='Annex-LM'!$O$2,1,0)</f>
        <v>0</v>
      </c>
    </row>
    <row r="178" spans="1:22" ht="24">
      <c r="A178" s="58">
        <v>13</v>
      </c>
      <c r="B178" s="127" t="str">
        <f>'[12]Output tables 3'!P$4</f>
        <v>Market concentration in the banking system: Herfindahl index (ECB) (-)</v>
      </c>
      <c r="C178" s="128" t="str">
        <f>'[12]Narrow list'!$A17</f>
        <v>perf</v>
      </c>
      <c r="D178" s="129">
        <v>2007</v>
      </c>
      <c r="E178" s="130">
        <v>1</v>
      </c>
      <c r="F178" s="128">
        <f>'[12]Output tables 3'!P$23</f>
        <v>-10.645945883325936</v>
      </c>
      <c r="G178" s="129" t="str">
        <f t="shared" si="12"/>
        <v/>
      </c>
      <c r="H178" s="131" t="str">
        <f>'[12]Output tables 4'!P$23</f>
        <v/>
      </c>
      <c r="J178" s="51">
        <v>1</v>
      </c>
      <c r="K178" s="283"/>
      <c r="L178" s="51">
        <f>IF($J178=1, IF(F178&lt;'Annex-LM'!$N$2,1,0),0)</f>
        <v>1</v>
      </c>
      <c r="M178" s="51">
        <f>IF($J178=1, IF(H178&lt;'Annex-LM'!$N$2,1,0),0)</f>
        <v>0</v>
      </c>
      <c r="O178" s="248" t="str">
        <f>'[12]Output tables 4'!P$43</f>
        <v/>
      </c>
      <c r="P178" s="249">
        <f>'[12]Output tables 4'!P$42</f>
        <v>0</v>
      </c>
      <c r="Q178" s="250" t="str">
        <f>'[12]Output tables 4'!P$49</f>
        <v>Bad performance</v>
      </c>
      <c r="R178" s="249"/>
      <c r="S178" s="247">
        <f t="shared" si="13"/>
        <v>-1</v>
      </c>
      <c r="U178" s="51">
        <f>IF(F178&lt;='Annex-LM'!$O$2,1,0)</f>
        <v>0</v>
      </c>
      <c r="V178" s="51">
        <f>IF(H178&lt;='Annex-LM'!$O$2,1,0)</f>
        <v>0</v>
      </c>
    </row>
    <row r="179" spans="1:22" ht="24">
      <c r="A179" s="58">
        <v>14</v>
      </c>
      <c r="B179" s="132" t="str">
        <f>'[12]Output tables 3'!Q$4</f>
        <v>Tying of retail banking products (DG COMP) (+)</v>
      </c>
      <c r="C179" s="133" t="str">
        <f>'[12]Narrow list'!$A18</f>
        <v>perf</v>
      </c>
      <c r="D179" s="134">
        <v>2006</v>
      </c>
      <c r="E179" s="401"/>
      <c r="F179" s="133">
        <f>'[12]Output tables 3'!Q$23</f>
        <v>-2.4257914317978004</v>
      </c>
      <c r="G179" s="134" t="str">
        <f t="shared" si="12"/>
        <v/>
      </c>
      <c r="H179" s="136" t="str">
        <f>'[12]Output tables 4'!Q$23</f>
        <v/>
      </c>
      <c r="J179" s="51"/>
      <c r="K179" s="283"/>
      <c r="L179" s="51">
        <f>IF($J179=1, IF(F179&lt;'Annex-LM'!$N$2,1,0),0)</f>
        <v>0</v>
      </c>
      <c r="M179" s="51">
        <f>IF($J179=1, IF(H179&lt;'Annex-LM'!$N$2,1,0),0)</f>
        <v>0</v>
      </c>
      <c r="O179" s="248" t="str">
        <f>'[12]Output tables 4'!Q$43</f>
        <v/>
      </c>
      <c r="P179" s="249" t="str">
        <f>'[12]Output tables 4'!Q$42</f>
        <v>n.a.</v>
      </c>
      <c r="Q179" s="250" t="str">
        <f>'[12]Output tables 4'!Q$49</f>
        <v>Good performance</v>
      </c>
      <c r="R179" s="249"/>
      <c r="S179" s="247">
        <f t="shared" si="13"/>
        <v>1</v>
      </c>
      <c r="U179" s="51">
        <f>IF(F179&lt;='Annex-LM'!$O$2,1,0)</f>
        <v>0</v>
      </c>
      <c r="V179" s="51">
        <f>IF(H179&lt;='Annex-LM'!$O$2,1,0)</f>
        <v>0</v>
      </c>
    </row>
    <row r="180" spans="1:22" ht="24">
      <c r="A180" s="58">
        <v>15</v>
      </c>
      <c r="B180" s="127" t="str">
        <f>'[12]Output tables 3'!R$4</f>
        <v>Access to financial services: density of banks' branch network (ECB) (-)</v>
      </c>
      <c r="C180" s="128" t="str">
        <f>'[12]Narrow list'!$A19</f>
        <v>perf</v>
      </c>
      <c r="D180" s="129">
        <v>2006</v>
      </c>
      <c r="E180" s="130">
        <v>1</v>
      </c>
      <c r="F180" s="128">
        <f>'[12]Output tables 3'!R$23</f>
        <v>-8.6909963586473129</v>
      </c>
      <c r="G180" s="129" t="str">
        <f t="shared" si="12"/>
        <v/>
      </c>
      <c r="H180" s="131" t="str">
        <f>'[12]Output tables 4'!R$23</f>
        <v/>
      </c>
      <c r="J180" s="51">
        <v>1</v>
      </c>
      <c r="K180" s="283"/>
      <c r="L180" s="51">
        <f>IF($J180=1, IF(F180&lt;'Annex-LM'!$N$2,1,0),0)</f>
        <v>1</v>
      </c>
      <c r="M180" s="51">
        <f>IF($J180=1, IF(H180&lt;'Annex-LM'!$N$2,1,0),0)</f>
        <v>0</v>
      </c>
      <c r="O180" s="248" t="str">
        <f>'[12]Output tables 4'!R$43</f>
        <v/>
      </c>
      <c r="P180" s="249" t="str">
        <f>'[12]Output tables 4'!R$42</f>
        <v>n.a.</v>
      </c>
      <c r="Q180" s="250" t="str">
        <f>'[12]Output tables 4'!R$49</f>
        <v>Bad performance</v>
      </c>
      <c r="R180" s="249"/>
      <c r="S180" s="247">
        <f t="shared" si="13"/>
        <v>-1</v>
      </c>
      <c r="U180" s="51">
        <f>IF(F180&lt;='Annex-LM'!$O$2,1,0)</f>
        <v>0</v>
      </c>
      <c r="V180" s="51">
        <f>IF(H180&lt;='Annex-LM'!$O$2,1,0)</f>
        <v>0</v>
      </c>
    </row>
    <row r="181" spans="1:22" ht="24">
      <c r="A181" s="58">
        <v>16</v>
      </c>
      <c r="B181" s="127" t="str">
        <f>'[12]Output tables 3'!S$4</f>
        <v>Access to financial services: financial inclusion (Eurobarameter survey 2008) (-)</v>
      </c>
      <c r="C181" s="128" t="str">
        <f>'[12]Narrow list'!$A20</f>
        <v>perf</v>
      </c>
      <c r="D181" s="129">
        <v>2006</v>
      </c>
      <c r="E181" s="130">
        <v>1</v>
      </c>
      <c r="F181" s="128">
        <f>'[12]Output tables 3'!S$23</f>
        <v>-24.293678774313577</v>
      </c>
      <c r="G181" s="129" t="str">
        <f t="shared" si="12"/>
        <v/>
      </c>
      <c r="H181" s="131" t="str">
        <f>'[12]Output tables 4'!S$23</f>
        <v/>
      </c>
      <c r="J181" s="51">
        <v>1</v>
      </c>
      <c r="K181" s="283"/>
      <c r="L181" s="51">
        <f>IF($J181=1, IF(F181&lt;'Annex-LM'!$N$2,1,0),0)</f>
        <v>1</v>
      </c>
      <c r="M181" s="51">
        <f>IF($J181=1, IF(H181&lt;'Annex-LM'!$N$2,1,0),0)</f>
        <v>0</v>
      </c>
      <c r="O181" s="248" t="str">
        <f>'[12]Output tables 4'!S$43</f>
        <v/>
      </c>
      <c r="P181" s="249" t="str">
        <f>'[12]Output tables 4'!S$42</f>
        <v>n.a.</v>
      </c>
      <c r="Q181" s="250" t="str">
        <f>'[12]Output tables 4'!S$49</f>
        <v>Bad performance</v>
      </c>
      <c r="R181" s="249"/>
      <c r="S181" s="247">
        <f t="shared" si="13"/>
        <v>-1</v>
      </c>
      <c r="U181" s="51">
        <f>IF(F181&lt;='Annex-LM'!$O$2,1,0)</f>
        <v>1</v>
      </c>
      <c r="V181" s="51">
        <f>IF(H181&lt;='Annex-LM'!$O$2,1,0)</f>
        <v>0</v>
      </c>
    </row>
    <row r="182" spans="1:22" ht="24">
      <c r="A182" s="58">
        <v>17</v>
      </c>
      <c r="B182" s="127" t="str">
        <f>'[12]Output tables 3'!T$4</f>
        <v>Access to financial services: penetration with ATMs (ECB) (-)</v>
      </c>
      <c r="C182" s="128" t="str">
        <f>'[12]Narrow list'!$A21</f>
        <v>perf</v>
      </c>
      <c r="D182" s="129">
        <v>2007</v>
      </c>
      <c r="E182" s="130">
        <v>1</v>
      </c>
      <c r="F182" s="128">
        <f>'[12]Output tables 3'!T$23</f>
        <v>-29.090717788154745</v>
      </c>
      <c r="G182" s="129" t="str">
        <f t="shared" si="12"/>
        <v/>
      </c>
      <c r="H182" s="131" t="str">
        <f>'[12]Output tables 4'!T$23</f>
        <v/>
      </c>
      <c r="J182" s="51">
        <v>1</v>
      </c>
      <c r="K182" s="283"/>
      <c r="L182" s="51">
        <f>IF($J182=1, IF(F182&lt;'Annex-LM'!$N$2,1,0),0)</f>
        <v>1</v>
      </c>
      <c r="M182" s="51">
        <f>IF($J182=1, IF(H182&lt;'Annex-LM'!$N$2,1,0),0)</f>
        <v>0</v>
      </c>
      <c r="O182" s="248" t="str">
        <f>'[12]Output tables 4'!T$43</f>
        <v/>
      </c>
      <c r="P182" s="249">
        <f>'[12]Output tables 4'!T$42</f>
        <v>0</v>
      </c>
      <c r="Q182" s="250" t="str">
        <f>'[12]Output tables 4'!T$49</f>
        <v>Bad performance</v>
      </c>
      <c r="R182" s="249"/>
      <c r="S182" s="247">
        <f t="shared" si="13"/>
        <v>-1</v>
      </c>
      <c r="U182" s="51">
        <f>IF(F182&lt;='Annex-LM'!$O$2,1,0)</f>
        <v>1</v>
      </c>
      <c r="V182" s="51">
        <f>IF(H182&lt;='Annex-LM'!$O$2,1,0)</f>
        <v>0</v>
      </c>
    </row>
    <row r="183" spans="1:22" ht="36" customHeight="1">
      <c r="A183" s="58">
        <v>18</v>
      </c>
      <c r="B183" s="127" t="str">
        <f>'[12]Output tables 3'!U$4</f>
        <v>The use of technical advances: cashless transactions (ECB) (+)</v>
      </c>
      <c r="C183" s="128" t="str">
        <f>'[12]Narrow list'!$A22</f>
        <v>perf</v>
      </c>
      <c r="D183" s="129">
        <v>2006</v>
      </c>
      <c r="E183" s="130">
        <v>1</v>
      </c>
      <c r="F183" s="128">
        <f>'[12]Output tables 3'!U$23</f>
        <v>-7.2925268284381017</v>
      </c>
      <c r="G183" s="129" t="str">
        <f t="shared" si="12"/>
        <v/>
      </c>
      <c r="H183" s="131" t="str">
        <f>'[12]Output tables 4'!U$23</f>
        <v/>
      </c>
      <c r="J183" s="51">
        <v>1</v>
      </c>
      <c r="K183" s="283"/>
      <c r="L183" s="51">
        <f>IF($J183=1, IF(F183&lt;'Annex-LM'!$N$2,1,0),0)</f>
        <v>1</v>
      </c>
      <c r="M183" s="51">
        <f>IF($J183=1, IF(H183&lt;'Annex-LM'!$N$2,1,0),0)</f>
        <v>0</v>
      </c>
      <c r="O183" s="248" t="str">
        <f>'[12]Output tables 4'!U$43</f>
        <v/>
      </c>
      <c r="P183" s="249" t="str">
        <f>'[12]Output tables 4'!U$42</f>
        <v>n.a.</v>
      </c>
      <c r="Q183" s="250" t="str">
        <f>'[12]Output tables 4'!U$49</f>
        <v>Good performance</v>
      </c>
      <c r="R183" s="249"/>
      <c r="S183" s="247">
        <f t="shared" si="13"/>
        <v>1</v>
      </c>
      <c r="U183" s="51">
        <f>IF(F183&lt;='Annex-LM'!$O$2,1,0)</f>
        <v>0</v>
      </c>
      <c r="V183" s="51">
        <f>IF(H183&lt;='Annex-LM'!$O$2,1,0)</f>
        <v>0</v>
      </c>
    </row>
    <row r="184" spans="1:22" ht="24">
      <c r="A184" s="58">
        <v>19</v>
      </c>
      <c r="B184" s="127" t="str">
        <f>'[12]Output tables 3'!V$4</f>
        <v>The use of technical advances: internet banking (Eurostat) (+)</v>
      </c>
      <c r="C184" s="311" t="str">
        <f>'[12]Narrow list'!$A23</f>
        <v>perf</v>
      </c>
      <c r="D184" s="442">
        <v>2007</v>
      </c>
      <c r="E184" s="443">
        <v>1</v>
      </c>
      <c r="F184" s="311">
        <f>'[12]Output tables 3'!V$23</f>
        <v>1.7190039973987186</v>
      </c>
      <c r="G184" s="442" t="str">
        <f t="shared" si="12"/>
        <v/>
      </c>
      <c r="H184" s="444" t="str">
        <f>'[12]Output tables 4'!V$23</f>
        <v/>
      </c>
      <c r="J184" s="51">
        <v>1</v>
      </c>
      <c r="K184" s="283"/>
      <c r="L184" s="51">
        <f>IF($J184=1, IF(F184&lt;'Annex-LM'!$N$2,1,0),0)</f>
        <v>0</v>
      </c>
      <c r="M184" s="51">
        <f>IF($J184=1, IF(H184&lt;'Annex-LM'!$N$2,1,0),0)</f>
        <v>0</v>
      </c>
      <c r="O184" s="248" t="str">
        <f>'[12]Output tables 4'!V$43</f>
        <v/>
      </c>
      <c r="P184" s="249">
        <f>'[12]Output tables 4'!V$42</f>
        <v>0</v>
      </c>
      <c r="Q184" s="250" t="str">
        <f>'[12]Output tables 4'!V$49</f>
        <v>Good performance</v>
      </c>
      <c r="R184" s="249"/>
      <c r="S184" s="247">
        <f t="shared" si="13"/>
        <v>1</v>
      </c>
      <c r="U184" s="51">
        <f>IF(F184&lt;='Annex-LM'!$O$2,1,0)</f>
        <v>0</v>
      </c>
      <c r="V184" s="51">
        <f>IF(H184&lt;='Annex-LM'!$O$2,1,0)</f>
        <v>0</v>
      </c>
    </row>
    <row r="185" spans="1:22" ht="12.75" hidden="1" customHeight="1" outlineLevel="1">
      <c r="A185" s="58">
        <v>20</v>
      </c>
      <c r="B185" s="132" t="str">
        <f>'[12]Output tables 3'!W$4</f>
        <v>Indicator</v>
      </c>
      <c r="C185" s="141" t="str">
        <f>'[12]Narrow list'!$A24</f>
        <v>pol</v>
      </c>
      <c r="D185" s="145"/>
      <c r="E185" s="181"/>
      <c r="F185" s="141" t="str">
        <f>'[12]Output tables 3'!W$23</f>
        <v/>
      </c>
      <c r="G185" s="145" t="str">
        <f t="shared" si="12"/>
        <v/>
      </c>
      <c r="H185" s="142" t="str">
        <f>'[12]Output tables 4'!W$23</f>
        <v/>
      </c>
      <c r="J185" s="51">
        <v>1</v>
      </c>
      <c r="K185" s="283"/>
      <c r="L185" s="51">
        <f>IF($J185=1, IF(F185&lt;'Annex-LM'!$N$2,1,0),0)</f>
        <v>0</v>
      </c>
      <c r="M185" s="51">
        <f>IF($J185=1, IF(H185&lt;'Annex-LM'!$N$2,1,0),0)</f>
        <v>0</v>
      </c>
      <c r="O185" s="248" t="str">
        <f>'[12]Output tables 4'!W$43</f>
        <v/>
      </c>
      <c r="P185" s="249" t="str">
        <f>'[12]Output tables 4'!W$42</f>
        <v>n.a.</v>
      </c>
      <c r="Q185" s="250" t="str">
        <f>'[12]Output tables 4'!W$49</f>
        <v>Bad performance</v>
      </c>
      <c r="R185" s="249"/>
      <c r="S185" s="247">
        <f t="shared" si="13"/>
        <v>-1</v>
      </c>
      <c r="U185" s="282" t="s">
        <v>83</v>
      </c>
      <c r="V185" s="53"/>
    </row>
    <row r="186" spans="1:22" ht="12.75" hidden="1" customHeight="1" outlineLevel="1">
      <c r="A186" s="58">
        <v>21</v>
      </c>
      <c r="B186" s="132" t="str">
        <f>'[12]Output tables 3'!X$4</f>
        <v>Indicator</v>
      </c>
      <c r="C186" s="141" t="str">
        <f>'[12]Narrow list'!$A25</f>
        <v>pol</v>
      </c>
      <c r="D186" s="145"/>
      <c r="E186" s="181"/>
      <c r="F186" s="141" t="str">
        <f>'[12]Output tables 3'!X$23</f>
        <v/>
      </c>
      <c r="G186" s="145" t="str">
        <f t="shared" si="12"/>
        <v/>
      </c>
      <c r="H186" s="142" t="str">
        <f>'[12]Output tables 4'!X$23</f>
        <v/>
      </c>
      <c r="J186" s="51">
        <v>1</v>
      </c>
      <c r="K186" s="283"/>
      <c r="L186" s="51">
        <f>IF($J186=1, IF(F186&lt;'Annex-LM'!$N$2,1,0),0)</f>
        <v>0</v>
      </c>
      <c r="M186" s="51">
        <f>IF($J186=1, IF(H186&lt;'Annex-LM'!$N$2,1,0),0)</f>
        <v>0</v>
      </c>
      <c r="O186" s="248" t="str">
        <f>'[12]Output tables 4'!X$43</f>
        <v/>
      </c>
      <c r="P186" s="249" t="str">
        <f>'[12]Output tables 4'!X$42</f>
        <v>n.a.</v>
      </c>
      <c r="Q186" s="250" t="str">
        <f>'[12]Output tables 4'!X$49</f>
        <v>Good performance</v>
      </c>
      <c r="R186" s="249"/>
      <c r="S186" s="247">
        <f t="shared" si="13"/>
        <v>1</v>
      </c>
      <c r="U186" s="284" t="s">
        <v>38</v>
      </c>
      <c r="V186" s="285" t="s">
        <v>1</v>
      </c>
    </row>
    <row r="187" spans="1:22" ht="12.75" hidden="1" customHeight="1" outlineLevel="1">
      <c r="A187" s="58">
        <v>22</v>
      </c>
      <c r="B187" s="132" t="str">
        <f>'[12]Output tables 3'!Y$4</f>
        <v>Indicator</v>
      </c>
      <c r="C187" s="141" t="str">
        <f>'[12]Narrow list'!$A26</f>
        <v>pol</v>
      </c>
      <c r="D187" s="145"/>
      <c r="E187" s="181"/>
      <c r="F187" s="141" t="str">
        <f>'[12]Output tables 3'!Y$23</f>
        <v/>
      </c>
      <c r="G187" s="145" t="str">
        <f t="shared" si="12"/>
        <v/>
      </c>
      <c r="H187" s="142" t="str">
        <f>'[12]Output tables 4'!Y$23</f>
        <v/>
      </c>
      <c r="J187" s="51">
        <v>1</v>
      </c>
      <c r="K187" s="283"/>
      <c r="L187" s="51">
        <f>IF($J187=1, IF(F187&lt;'Annex-LM'!$N$2,1,0),0)</f>
        <v>0</v>
      </c>
      <c r="M187" s="51">
        <f>IF($J187=1, IF(H187&lt;'Annex-LM'!$N$2,1,0),0)</f>
        <v>0</v>
      </c>
      <c r="O187" s="248" t="str">
        <f>'[12]Output tables 4'!Y$43</f>
        <v/>
      </c>
      <c r="P187" s="249" t="str">
        <f>'[12]Output tables 4'!Y$42</f>
        <v>n.a.</v>
      </c>
      <c r="Q187" s="250" t="str">
        <f>'[12]Output tables 4'!Y$49</f>
        <v>Good performance</v>
      </c>
      <c r="R187" s="249"/>
      <c r="S187" s="247">
        <f t="shared" si="13"/>
        <v>1</v>
      </c>
      <c r="U187" s="51">
        <f>IF(F187&lt;='Annex-LM'!$O$2,1,0)</f>
        <v>0</v>
      </c>
      <c r="V187" s="51">
        <f>IF(H187&lt;='Annex-LM'!$O$2,1,0)</f>
        <v>0</v>
      </c>
    </row>
    <row r="188" spans="1:22" ht="12.75" customHeight="1" collapsed="1" thickBot="1">
      <c r="A188" s="58"/>
      <c r="B188" s="437"/>
      <c r="C188" s="68"/>
      <c r="D188" s="65"/>
      <c r="E188" s="182"/>
      <c r="F188" s="68"/>
      <c r="G188" s="145"/>
      <c r="H188" s="142"/>
      <c r="J188" s="51"/>
      <c r="K188" s="283"/>
      <c r="L188" s="51"/>
      <c r="M188" s="51"/>
      <c r="O188" s="248"/>
      <c r="P188" s="249"/>
      <c r="Q188" s="250"/>
      <c r="R188" s="249"/>
      <c r="S188" s="247" t="str">
        <f t="shared" si="13"/>
        <v/>
      </c>
      <c r="U188" s="51"/>
      <c r="V188" s="51"/>
    </row>
    <row r="189" spans="1:22" s="66" customFormat="1" ht="30.75" thickBot="1">
      <c r="B189" s="230" t="s">
        <v>76</v>
      </c>
      <c r="C189" s="231"/>
      <c r="D189" s="231"/>
      <c r="E189" s="232"/>
      <c r="F189" s="233">
        <f>'[12]Output tables 3'!Z$23</f>
        <v>-5.996973933282197</v>
      </c>
      <c r="G189" s="233"/>
      <c r="H189" s="234" t="str">
        <f>'[12]Output tables 4'!Z$23</f>
        <v/>
      </c>
      <c r="J189" s="53">
        <f>SUM(J164:J187)</f>
        <v>20</v>
      </c>
      <c r="K189" s="51"/>
      <c r="L189" s="287">
        <f>SUM(L164:L187)</f>
        <v>7</v>
      </c>
      <c r="M189" s="288">
        <f>SUM(M164:M187)</f>
        <v>0</v>
      </c>
      <c r="N189" s="74"/>
      <c r="O189" s="263"/>
      <c r="P189" s="263"/>
      <c r="Q189" s="383"/>
      <c r="R189" s="263"/>
      <c r="S189" s="361"/>
      <c r="U189" s="287">
        <f>SUM(U164:U187)</f>
        <v>3</v>
      </c>
      <c r="V189" s="288">
        <f>SUM(V164:V187)</f>
        <v>0</v>
      </c>
    </row>
    <row r="190" spans="1:22" s="66" customFormat="1" ht="12.75" customHeight="1" thickBot="1">
      <c r="B190" s="230" t="s">
        <v>174</v>
      </c>
      <c r="C190" s="231"/>
      <c r="D190" s="231"/>
      <c r="E190" s="232"/>
      <c r="F190" s="233">
        <f>'[12]Output tables 3'!AA$23</f>
        <v>-0.17776989465873902</v>
      </c>
      <c r="G190" s="233"/>
      <c r="H190" s="234" t="str">
        <f>'[12]Output tables 4'!$AA$23</f>
        <v/>
      </c>
      <c r="K190" s="51"/>
      <c r="L190" s="51"/>
      <c r="M190" s="289"/>
      <c r="N190" s="74"/>
      <c r="O190" s="74"/>
      <c r="P190" s="74"/>
      <c r="Q190" s="74"/>
      <c r="R190" s="74"/>
      <c r="S190" s="74"/>
      <c r="U190" s="51"/>
      <c r="V190" s="51"/>
    </row>
    <row r="191" spans="1:22" ht="15.75" thickBot="1">
      <c r="B191" s="230" t="s">
        <v>175</v>
      </c>
      <c r="C191" s="231"/>
      <c r="D191" s="231"/>
      <c r="E191" s="232"/>
      <c r="F191" s="233">
        <f>'[12]Output tables 3'!AB$23</f>
        <v>5.2004078068222572</v>
      </c>
      <c r="G191" s="233"/>
      <c r="H191" s="234" t="str">
        <f>'[12]Output tables 4'!$AB$23</f>
        <v/>
      </c>
      <c r="U191" s="51"/>
      <c r="V191" s="51"/>
    </row>
    <row r="192" spans="1:22" ht="15.75" thickBot="1">
      <c r="B192" s="230" t="s">
        <v>175</v>
      </c>
      <c r="C192" s="231"/>
      <c r="D192" s="231"/>
      <c r="E192" s="232"/>
      <c r="F192" s="233">
        <f>'[12]Output tables 3'!AC$23</f>
        <v>-14.591083562491248</v>
      </c>
      <c r="G192" s="233"/>
      <c r="H192" s="234" t="str">
        <f>'[12]Output tables 4'!$AC$23</f>
        <v/>
      </c>
      <c r="U192" s="51"/>
      <c r="V192" s="51"/>
    </row>
    <row r="193" spans="1:22" customFormat="1">
      <c r="B193" s="313"/>
      <c r="U193" s="51"/>
      <c r="V193" s="51"/>
    </row>
    <row r="194" spans="1:22" ht="15">
      <c r="B194" s="400"/>
      <c r="C194" s="398"/>
      <c r="D194" s="398"/>
      <c r="E194" s="399"/>
      <c r="F194" s="398"/>
      <c r="G194" s="398"/>
      <c r="H194" s="398"/>
      <c r="U194" s="51"/>
      <c r="V194" s="51"/>
    </row>
    <row r="195" spans="1:22" ht="15.75" thickBot="1">
      <c r="B195" s="507" t="str">
        <f>'[17]Table of content'!$A$5:$A$5</f>
        <v>R&amp;D and Innovation</v>
      </c>
      <c r="C195" s="508"/>
      <c r="D195" s="508"/>
      <c r="E195" s="508"/>
      <c r="F195" s="508"/>
      <c r="G195" s="508"/>
      <c r="H195" s="508"/>
      <c r="U195" s="51"/>
      <c r="V195" s="51"/>
    </row>
    <row r="196" spans="1:22" ht="13.5" thickBot="1">
      <c r="A196" s="66"/>
      <c r="B196" s="225"/>
      <c r="C196" s="490" t="s">
        <v>102</v>
      </c>
      <c r="D196" s="491"/>
      <c r="E196" s="492"/>
      <c r="F196" s="490" t="s">
        <v>103</v>
      </c>
      <c r="G196" s="491"/>
      <c r="H196" s="492"/>
      <c r="I196" s="66"/>
      <c r="J196" s="504" t="s">
        <v>84</v>
      </c>
      <c r="K196" s="280"/>
      <c r="L196" s="282" t="s">
        <v>83</v>
      </c>
      <c r="M196" s="53"/>
      <c r="N196" s="74"/>
      <c r="O196" s="74"/>
      <c r="U196" s="282" t="s">
        <v>83</v>
      </c>
      <c r="V196" s="53"/>
    </row>
    <row r="197" spans="1:22" ht="21.75" customHeight="1" thickBot="1">
      <c r="A197" s="70"/>
      <c r="B197" s="223"/>
      <c r="C197" s="493" t="s">
        <v>104</v>
      </c>
      <c r="D197" s="493" t="s">
        <v>105</v>
      </c>
      <c r="E197" s="495" t="s">
        <v>150</v>
      </c>
      <c r="F197" s="497" t="str">
        <f xml:space="preserve"> "Level relative to "&amp; '[17]Output tables 1'!$E$3</f>
        <v>Level relative to EU15</v>
      </c>
      <c r="G197" s="488" t="s">
        <v>33</v>
      </c>
      <c r="H197" s="489"/>
      <c r="I197" s="66"/>
      <c r="J197" s="505"/>
      <c r="K197" s="283"/>
      <c r="L197" s="284" t="s">
        <v>38</v>
      </c>
      <c r="M197" s="285" t="s">
        <v>1</v>
      </c>
      <c r="N197" s="74"/>
      <c r="O197" s="74"/>
      <c r="U197" s="284" t="s">
        <v>38</v>
      </c>
      <c r="V197" s="285" t="s">
        <v>1</v>
      </c>
    </row>
    <row r="198" spans="1:22" ht="24.75" thickBot="1">
      <c r="A198" s="70"/>
      <c r="B198" s="224"/>
      <c r="C198" s="499"/>
      <c r="D198" s="499"/>
      <c r="E198" s="500"/>
      <c r="F198" s="498"/>
      <c r="G198" s="120" t="s">
        <v>106</v>
      </c>
      <c r="H198" s="415" t="str">
        <f>"Relative " &amp;'[17]Output tables 1'!$E$3</f>
        <v>Relative EU15</v>
      </c>
      <c r="I198" s="66"/>
      <c r="J198" s="293"/>
      <c r="K198" s="283"/>
      <c r="L198" s="274"/>
      <c r="M198" s="274"/>
      <c r="N198" s="74"/>
      <c r="O198" s="74"/>
      <c r="S198" s="272" t="str">
        <f>IF(Q198="Good performance",1,IF(Q198="Bad performance",-1,IF(Q198="Unclear",1,"")))</f>
        <v/>
      </c>
      <c r="U198" s="51"/>
      <c r="V198" s="51"/>
    </row>
    <row r="199" spans="1:22" ht="24">
      <c r="A199" s="70">
        <v>1</v>
      </c>
      <c r="B199" s="423" t="str">
        <f>'[17]Output tables 3'!D$4</f>
        <v>Summary Innovation Index (2008 scoreboard) (+)</v>
      </c>
      <c r="C199" s="125" t="str">
        <f>'[17]Narrow list'!$A5</f>
        <v>perf</v>
      </c>
      <c r="D199" s="123" t="s">
        <v>120</v>
      </c>
      <c r="E199" s="124"/>
      <c r="F199" s="125">
        <f>'[17]Output tables 3'!D$23</f>
        <v>-18.007257644247954</v>
      </c>
      <c r="G199" s="123" t="str">
        <f>IF(H199="","",IF((H199/10*O199*S199+P199)*S199&gt;$J$2,"↑",IF((H199/10*O199*S199+P199)*S199&lt;-$J$2,"↓","=")))</f>
        <v>↑</v>
      </c>
      <c r="H199" s="126">
        <f>'[17]Output tables 4'!D$23</f>
        <v>13.041530197712623</v>
      </c>
      <c r="I199" s="66"/>
      <c r="J199" s="51"/>
      <c r="K199" s="283"/>
      <c r="L199" s="51">
        <f>IF($J199=1, IF(F199&lt;'Annex-LM'!$N$2,1,0),0)</f>
        <v>0</v>
      </c>
      <c r="M199" s="51">
        <f>IF($J199=1, IF(H199&lt;'Annex-LM'!$N$2,1,0),0)</f>
        <v>0</v>
      </c>
      <c r="N199" s="74"/>
      <c r="O199" s="269">
        <f>'[17]Output tables 4'!D$43</f>
        <v>3.119276821006219E-3</v>
      </c>
      <c r="P199" s="270">
        <f>'[17]Output tables 4'!D$42</f>
        <v>9.6819857143822345E-3</v>
      </c>
      <c r="Q199" s="271" t="str">
        <f>'[17]Output tables 4'!D$49</f>
        <v>Good performance</v>
      </c>
      <c r="R199" s="270"/>
      <c r="S199" s="264">
        <f>IF(Q199="Good performance",1,IF(Q199="Bad performance",-1,IF(Q199="Unclear",1,"")))</f>
        <v>1</v>
      </c>
      <c r="U199" s="51">
        <f>IF(F199&lt;='Annex-LM'!$O$2,1,0)</f>
        <v>1</v>
      </c>
      <c r="V199" s="51">
        <f>IF(H199&lt;='Annex-LM'!$O$2,1,0)</f>
        <v>0</v>
      </c>
    </row>
    <row r="200" spans="1:22" ht="24" customHeight="1">
      <c r="A200" s="70">
        <v>2</v>
      </c>
      <c r="B200" s="425" t="str">
        <f>'[17]Output tables 3'!E$4</f>
        <v>Gross domestic expenditure on R&amp;D (GERD) - Percentage of GDP (STRIND tsiir 020)(+)</v>
      </c>
      <c r="C200" s="128" t="str">
        <f>'[17]Narrow list'!$A6</f>
        <v>perf</v>
      </c>
      <c r="D200" s="129" t="s">
        <v>179</v>
      </c>
      <c r="E200" s="130">
        <v>1</v>
      </c>
      <c r="F200" s="128">
        <f>'[17]Output tables 3'!E$23</f>
        <v>-21.928618361001881</v>
      </c>
      <c r="G200" s="129" t="str">
        <f t="shared" ref="G200:G221" si="14">IF(H200="","",IF((H200/10*O200*S200+P200)*S200&gt;$J$2,"↑",IF((H200/10*O200*S200+P200)*S200&lt;-$J$2,"↓","=")))</f>
        <v>↑</v>
      </c>
      <c r="H200" s="131">
        <f>'[17]Output tables 4'!E$23</f>
        <v>12.331713286437354</v>
      </c>
      <c r="I200" s="66"/>
      <c r="J200" s="51">
        <v>1</v>
      </c>
      <c r="K200" s="283"/>
      <c r="L200" s="51">
        <f>IF($J200=1, IF(F200&lt;'Annex-LM'!$N$2,1,0),0)</f>
        <v>1</v>
      </c>
      <c r="M200" s="51">
        <f>IF($J200=1, IF(H200&lt;'Annex-LM'!$N$2,1,0),0)</f>
        <v>0</v>
      </c>
      <c r="N200" s="74"/>
      <c r="O200" s="244">
        <f>'[17]Output tables 4'!E$43</f>
        <v>2.8832616141554482E-2</v>
      </c>
      <c r="P200" s="245">
        <f>'[17]Output tables 4'!E$42</f>
        <v>1.111111111111112E-2</v>
      </c>
      <c r="Q200" s="246" t="str">
        <f>'[17]Output tables 4'!E$49</f>
        <v>Good performance</v>
      </c>
      <c r="R200" s="245"/>
      <c r="S200" s="247">
        <f t="shared" ref="S200:S221" si="15">IF(Q200="Good performance",1,IF(Q200="Bad performance",-1,IF(Q200="Unclear",1,"")))</f>
        <v>1</v>
      </c>
      <c r="U200" s="51">
        <f>IF(F200&lt;='Annex-LM'!$O$2,1,0)</f>
        <v>1</v>
      </c>
      <c r="V200" s="51">
        <f>IF(H200&lt;='Annex-LM'!$O$2,1,0)</f>
        <v>0</v>
      </c>
    </row>
    <row r="201" spans="1:22" ht="36">
      <c r="A201" s="70">
        <v>3</v>
      </c>
      <c r="B201" s="424" t="str">
        <f>'[17]Output tables 3'!F$4</f>
        <v>Gross domestic expenditure on R&amp;D (GERD) by source of funds - industry - Percentage of GDP (STRIND tsiir030)(+)</v>
      </c>
      <c r="C201" s="133" t="str">
        <f>'[17]Narrow list'!$A7</f>
        <v>perf</v>
      </c>
      <c r="D201" s="134" t="s">
        <v>179</v>
      </c>
      <c r="E201" s="135"/>
      <c r="F201" s="133">
        <f>'[17]Output tables 3'!F$23</f>
        <v>-15.492890093621437</v>
      </c>
      <c r="G201" s="134" t="str">
        <f t="shared" si="14"/>
        <v>↑</v>
      </c>
      <c r="H201" s="136">
        <f>'[17]Output tables 4'!F$23</f>
        <v>-0.86431300995382843</v>
      </c>
      <c r="I201" s="66"/>
      <c r="J201" s="51"/>
      <c r="K201" s="283"/>
      <c r="L201" s="51">
        <f>IF($J201=1, IF(F201&lt;'Annex-LM'!$N$2,1,0),0)</f>
        <v>0</v>
      </c>
      <c r="M201" s="51">
        <f>IF($J201=1, IF(H201&lt;'Annex-LM'!$N$2,1,0),0)</f>
        <v>0</v>
      </c>
      <c r="N201" s="74"/>
      <c r="O201" s="248">
        <f>'[17]Output tables 4'!F$43</f>
        <v>2.5312331905019612E-2</v>
      </c>
      <c r="P201" s="249">
        <f>'[17]Output tables 4'!F$42</f>
        <v>4.7077777777778046E-3</v>
      </c>
      <c r="Q201" s="250" t="str">
        <f>'[17]Output tables 4'!F$49</f>
        <v>Good performance</v>
      </c>
      <c r="R201" s="249"/>
      <c r="S201" s="247">
        <f t="shared" si="15"/>
        <v>1</v>
      </c>
      <c r="U201" s="51">
        <f>IF(F201&lt;='Annex-LM'!$O$2,1,0)</f>
        <v>1</v>
      </c>
      <c r="V201" s="51">
        <f>IF(H201&lt;='Annex-LM'!$O$2,1,0)</f>
        <v>0</v>
      </c>
    </row>
    <row r="202" spans="1:22" ht="36">
      <c r="A202" s="70">
        <v>4</v>
      </c>
      <c r="B202" s="424" t="str">
        <f>'[17]Output tables 3'!G$4</f>
        <v>Gross domestic expenditure on R&amp;D (GERD) by source of funds - government - Percentage of GDP (STRIND tsiir030)(+)</v>
      </c>
      <c r="C202" s="133" t="str">
        <f>'[17]Narrow list'!$A8</f>
        <v>pol</v>
      </c>
      <c r="D202" s="134" t="s">
        <v>179</v>
      </c>
      <c r="E202" s="135"/>
      <c r="F202" s="133">
        <f>'[17]Output tables 3'!G$23</f>
        <v>-30</v>
      </c>
      <c r="G202" s="134" t="str">
        <f t="shared" si="14"/>
        <v>↑</v>
      </c>
      <c r="H202" s="136">
        <f>'[17]Output tables 4'!G$23</f>
        <v>2.0752473342506921</v>
      </c>
      <c r="I202" s="66"/>
      <c r="J202" s="51"/>
      <c r="K202" s="283"/>
      <c r="L202" s="51">
        <f>IF($J202=1, IF(F202&lt;'Annex-LM'!$N$2,1,0),0)</f>
        <v>0</v>
      </c>
      <c r="M202" s="51">
        <f>IF($J202=1, IF(H202&lt;'Annex-LM'!$N$2,1,0),0)</f>
        <v>0</v>
      </c>
      <c r="N202" s="74"/>
      <c r="O202" s="248">
        <f>'[17]Output tables 4'!G$43</f>
        <v>1.2978372692649742E-2</v>
      </c>
      <c r="P202" s="249">
        <f>'[17]Output tables 4'!G$42</f>
        <v>1.1466666666666663E-3</v>
      </c>
      <c r="Q202" s="250" t="str">
        <f>'[17]Output tables 4'!G$49</f>
        <v>Good performance</v>
      </c>
      <c r="R202" s="249"/>
      <c r="S202" s="247">
        <f t="shared" si="15"/>
        <v>1</v>
      </c>
      <c r="U202" s="51">
        <f>IF(F202&lt;='Annex-LM'!$O$2,1,0)</f>
        <v>1</v>
      </c>
      <c r="V202" s="51">
        <f>IF(H202&lt;='Annex-LM'!$O$2,1,0)</f>
        <v>0</v>
      </c>
    </row>
    <row r="203" spans="1:22" ht="36">
      <c r="A203" s="70">
        <v>5</v>
      </c>
      <c r="B203" s="424" t="str">
        <f>'[17]Output tables 3'!H$4</f>
        <v>Gross domestic expenditure on R&amp;D (GERD) by source of funds - abroad - Percentage of GDP (STRIND tsiir030) (+)</v>
      </c>
      <c r="C203" s="133" t="str">
        <f>'[17]Narrow list'!$A9</f>
        <v>perf</v>
      </c>
      <c r="D203" s="134" t="s">
        <v>179</v>
      </c>
      <c r="E203" s="135"/>
      <c r="F203" s="133">
        <f>'[17]Output tables 3'!H$23</f>
        <v>-6.4567874992649195</v>
      </c>
      <c r="G203" s="134" t="str">
        <f t="shared" si="14"/>
        <v>↓</v>
      </c>
      <c r="H203" s="136">
        <f>'[17]Output tables 4'!H$23</f>
        <v>-30</v>
      </c>
      <c r="I203" s="66"/>
      <c r="J203" s="51"/>
      <c r="K203" s="283"/>
      <c r="L203" s="51">
        <f>IF($J203=1, IF(F203&lt;'Annex-LM'!$N$2,1,0),0)</f>
        <v>0</v>
      </c>
      <c r="M203" s="51">
        <f>IF($J203=1, IF(H203&lt;'Annex-LM'!$N$2,1,0),0)</f>
        <v>0</v>
      </c>
      <c r="N203" s="74"/>
      <c r="O203" s="248">
        <f>'[17]Output tables 4'!H$43</f>
        <v>4.692175806688622E-3</v>
      </c>
      <c r="P203" s="249">
        <f>'[17]Output tables 4'!H$42</f>
        <v>4.3488888888888926E-3</v>
      </c>
      <c r="Q203" s="250" t="str">
        <f>'[17]Output tables 4'!H$49</f>
        <v>Good performance</v>
      </c>
      <c r="R203" s="249"/>
      <c r="S203" s="247">
        <f t="shared" si="15"/>
        <v>1</v>
      </c>
      <c r="U203" s="51">
        <f>IF(F203&lt;='Annex-LM'!$O$2,1,0)</f>
        <v>0</v>
      </c>
      <c r="V203" s="51">
        <f>IF(H203&lt;='Annex-LM'!$O$2,1,0)</f>
        <v>1</v>
      </c>
    </row>
    <row r="204" spans="1:22" ht="48">
      <c r="A204" s="70">
        <v>6</v>
      </c>
      <c r="B204" s="425" t="str">
        <f>'[17]Output tables 3'!I$4</f>
        <v>Science and technology graduates - total - Tertiary graduates in science and technology per 1000 of population aged 20-29 (STRIND tsiir050)(+)</v>
      </c>
      <c r="C204" s="128" t="str">
        <f>'[17]Narrow list'!$A10</f>
        <v>perf</v>
      </c>
      <c r="D204" s="129" t="s">
        <v>113</v>
      </c>
      <c r="E204" s="130">
        <v>1</v>
      </c>
      <c r="F204" s="128">
        <f>'[17]Output tables 3'!I$23</f>
        <v>-15.262628003239255</v>
      </c>
      <c r="G204" s="129" t="str">
        <f t="shared" si="14"/>
        <v>↑</v>
      </c>
      <c r="H204" s="131">
        <f>'[17]Output tables 4'!I$23</f>
        <v>6.6055804871539712</v>
      </c>
      <c r="I204" s="66"/>
      <c r="J204" s="51">
        <v>1</v>
      </c>
      <c r="K204" s="283"/>
      <c r="L204" s="51">
        <f>IF($J204=1, IF(F204&lt;'Annex-LM'!$N$2,1,0),0)</f>
        <v>1</v>
      </c>
      <c r="M204" s="51">
        <f>IF($J204=1, IF(H204&lt;'Annex-LM'!$N$2,1,0),0)</f>
        <v>0</v>
      </c>
      <c r="N204" s="74"/>
      <c r="O204" s="244">
        <f>'[17]Output tables 4'!I$43</f>
        <v>0.41908876543372381</v>
      </c>
      <c r="P204" s="245">
        <f>'[17]Output tables 4'!I$42</f>
        <v>0.28983420953322125</v>
      </c>
      <c r="Q204" s="246" t="str">
        <f>'[17]Output tables 4'!I$49</f>
        <v>Good performance</v>
      </c>
      <c r="R204" s="245"/>
      <c r="S204" s="247">
        <f t="shared" si="15"/>
        <v>1</v>
      </c>
      <c r="U204" s="51">
        <f>IF(F204&lt;='Annex-LM'!$O$2,1,0)</f>
        <v>1</v>
      </c>
      <c r="V204" s="51">
        <f>IF(H204&lt;='Annex-LM'!$O$2,1,0)</f>
        <v>0</v>
      </c>
    </row>
    <row r="205" spans="1:22" ht="36">
      <c r="A205" s="70">
        <v>7</v>
      </c>
      <c r="B205" s="425" t="str">
        <f>'[17]Output tables 3'!J$4</f>
        <v>Patent applications to the European Patent Office  (EPO) - Number of applications per million inhabitants (STRIND tsiir060)(+)</v>
      </c>
      <c r="C205" s="128" t="str">
        <f>'[17]Narrow list'!$A11</f>
        <v>perf</v>
      </c>
      <c r="D205" s="129" t="s">
        <v>108</v>
      </c>
      <c r="E205" s="130">
        <v>1</v>
      </c>
      <c r="F205" s="128">
        <f>'[17]Output tables 3'!J$23</f>
        <v>-12.381531870486789</v>
      </c>
      <c r="G205" s="129" t="str">
        <f t="shared" si="14"/>
        <v/>
      </c>
      <c r="H205" s="131" t="str">
        <f>'[17]Output tables 4'!J$23</f>
        <v/>
      </c>
      <c r="I205" s="66"/>
      <c r="J205" s="51">
        <v>1</v>
      </c>
      <c r="K205" s="283"/>
      <c r="L205" s="51">
        <f>IF($J205=1, IF(F205&lt;'Annex-LM'!$N$2,1,0),0)</f>
        <v>1</v>
      </c>
      <c r="M205" s="51">
        <f>IF($J205=1, IF(H205&lt;'Annex-LM'!$N$2,1,0),0)</f>
        <v>0</v>
      </c>
      <c r="N205" s="74"/>
      <c r="O205" s="244" t="str">
        <f>'[17]Output tables 4'!J$43</f>
        <v/>
      </c>
      <c r="P205" s="245" t="str">
        <f>'[17]Output tables 4'!J$42</f>
        <v>n.a.</v>
      </c>
      <c r="Q205" s="246" t="str">
        <f>'[17]Output tables 4'!J$49</f>
        <v>Good performance</v>
      </c>
      <c r="R205" s="245"/>
      <c r="S205" s="247">
        <f t="shared" si="15"/>
        <v>1</v>
      </c>
      <c r="U205" s="51">
        <f>IF(F205&lt;='Annex-LM'!$O$2,1,0)</f>
        <v>0</v>
      </c>
      <c r="V205" s="51">
        <f>IF(H205&lt;='Annex-LM'!$O$2,1,0)</f>
        <v>0</v>
      </c>
    </row>
    <row r="206" spans="1:22" ht="48">
      <c r="A206" s="70">
        <v>8</v>
      </c>
      <c r="B206" s="424" t="str">
        <f>'[17]Output tables 3'!K$4</f>
        <v>Patents granded by the United States Patent and Trademark Office (USPTO) - Number of patents per million inhabitants (STRIND tsiir070)(+)</v>
      </c>
      <c r="C206" s="133" t="str">
        <f>'[17]Narrow list'!$A12</f>
        <v>perf</v>
      </c>
      <c r="D206" s="134" t="s">
        <v>118</v>
      </c>
      <c r="E206" s="135"/>
      <c r="F206" s="133" t="str">
        <f>'[17]Output tables 3'!K$23</f>
        <v/>
      </c>
      <c r="G206" s="134" t="str">
        <f t="shared" si="14"/>
        <v/>
      </c>
      <c r="H206" s="136" t="str">
        <f>'[17]Output tables 4'!K$23</f>
        <v/>
      </c>
      <c r="I206" s="66"/>
      <c r="J206" s="51"/>
      <c r="K206" s="283"/>
      <c r="L206" s="51">
        <f>IF($J206=1, IF(F206&lt;'Annex-LM'!$N$2,1,0),0)</f>
        <v>0</v>
      </c>
      <c r="M206" s="51">
        <f>IF($J206=1, IF(H206&lt;'Annex-LM'!$N$2,1,0),0)</f>
        <v>0</v>
      </c>
      <c r="N206" s="74"/>
      <c r="O206" s="248" t="str">
        <f>'[17]Output tables 4'!K$43</f>
        <v/>
      </c>
      <c r="P206" s="249" t="str">
        <f>'[17]Output tables 4'!K$42</f>
        <v>n.a.</v>
      </c>
      <c r="Q206" s="250" t="str">
        <f>'[17]Output tables 4'!K$49</f>
        <v>Good performance</v>
      </c>
      <c r="R206" s="249"/>
      <c r="S206" s="247">
        <f t="shared" si="15"/>
        <v>1</v>
      </c>
      <c r="U206" s="51">
        <f>IF(F206&lt;='Annex-LM'!$O$2,1,0)</f>
        <v>0</v>
      </c>
      <c r="V206" s="51">
        <f>IF(H206&lt;='Annex-LM'!$O$2,1,0)</f>
        <v>0</v>
      </c>
    </row>
    <row r="207" spans="1:22" ht="36">
      <c r="A207" s="70">
        <v>9</v>
      </c>
      <c r="B207" s="424" t="str">
        <f>'[17]Output tables 3'!L$4</f>
        <v>Triadic patents - Patents all applied for at the EPO, USPTO and JPO - Number of patents per million inhabitants (+)</v>
      </c>
      <c r="C207" s="133" t="str">
        <f>'[17]Narrow list'!$A13</f>
        <v>perf</v>
      </c>
      <c r="D207" s="134" t="s">
        <v>108</v>
      </c>
      <c r="E207" s="135"/>
      <c r="F207" s="133">
        <f>'[17]Output tables 3'!L$23</f>
        <v>-10.93508900542866</v>
      </c>
      <c r="G207" s="134" t="str">
        <f t="shared" si="14"/>
        <v/>
      </c>
      <c r="H207" s="136" t="str">
        <f>'[17]Output tables 4'!L$23</f>
        <v/>
      </c>
      <c r="I207" s="66"/>
      <c r="J207" s="51"/>
      <c r="K207" s="283"/>
      <c r="L207" s="51">
        <f>IF($J207=1, IF(F207&lt;'Annex-LM'!$N$2,1,0),0)</f>
        <v>0</v>
      </c>
      <c r="M207" s="51">
        <f>IF($J207=1, IF(H207&lt;'Annex-LM'!$N$2,1,0),0)</f>
        <v>0</v>
      </c>
      <c r="N207" s="74"/>
      <c r="O207" s="248" t="str">
        <f>'[17]Output tables 4'!L$43</f>
        <v/>
      </c>
      <c r="P207" s="249" t="str">
        <f>'[17]Output tables 4'!L$42</f>
        <v>n.a.</v>
      </c>
      <c r="Q207" s="250" t="str">
        <f>'[17]Output tables 4'!L$49</f>
        <v>Good performance</v>
      </c>
      <c r="R207" s="249"/>
      <c r="S207" s="247">
        <f t="shared" si="15"/>
        <v>1</v>
      </c>
      <c r="U207" s="51">
        <f>IF(F207&lt;='Annex-LM'!$O$2,1,0)</f>
        <v>0</v>
      </c>
      <c r="V207" s="51">
        <f>IF(H207&lt;='Annex-LM'!$O$2,1,0)</f>
        <v>0</v>
      </c>
    </row>
    <row r="208" spans="1:22" ht="24">
      <c r="A208" s="70">
        <v>10</v>
      </c>
      <c r="B208" s="424" t="str">
        <f>'[17]Output tables 3'!M$4</f>
        <v>Venture capital investments - early stage - Percentage of GDP (STRIND tsiir080)(+)</v>
      </c>
      <c r="C208" s="133" t="str">
        <f>'[17]Narrow list'!$A14</f>
        <v>perf</v>
      </c>
      <c r="D208" s="134" t="s">
        <v>179</v>
      </c>
      <c r="E208" s="135"/>
      <c r="F208" s="133" t="str">
        <f>'[17]Output tables 3'!M$23</f>
        <v/>
      </c>
      <c r="G208" s="134" t="str">
        <f t="shared" si="14"/>
        <v/>
      </c>
      <c r="H208" s="136" t="str">
        <f>'[17]Output tables 4'!M$23</f>
        <v/>
      </c>
      <c r="I208" s="66"/>
      <c r="J208" s="51"/>
      <c r="K208" s="283"/>
      <c r="L208" s="51">
        <f>IF($J208=1, IF(F208&lt;'Annex-LM'!$N$2,1,0),0)</f>
        <v>0</v>
      </c>
      <c r="M208" s="51">
        <f>IF($J208=1, IF(H208&lt;'Annex-LM'!$N$2,1,0),0)</f>
        <v>0</v>
      </c>
      <c r="N208" s="74"/>
      <c r="O208" s="248">
        <f>'[17]Output tables 4'!M$43</f>
        <v>2.4963768475856265E-3</v>
      </c>
      <c r="P208" s="249">
        <f>'[17]Output tables 4'!M$42</f>
        <v>-1.666666666666667E-3</v>
      </c>
      <c r="Q208" s="250" t="str">
        <f>'[17]Output tables 4'!M$49</f>
        <v>Good performance</v>
      </c>
      <c r="R208" s="249"/>
      <c r="S208" s="247">
        <f t="shared" si="15"/>
        <v>1</v>
      </c>
      <c r="U208" s="51">
        <f>IF(F208&lt;='Annex-LM'!$O$2,1,0)</f>
        <v>0</v>
      </c>
      <c r="V208" s="51">
        <f>IF(H208&lt;='Annex-LM'!$O$2,1,0)</f>
        <v>0</v>
      </c>
    </row>
    <row r="209" spans="1:22" ht="36">
      <c r="A209" s="70">
        <v>11</v>
      </c>
      <c r="B209" s="424" t="str">
        <f>'[17]Output tables 3'!N$4</f>
        <v>High-tech exports - Exports of high technology products as a share of total exports (STRIND tsiir 160)(+)</v>
      </c>
      <c r="C209" s="133" t="str">
        <f>'[17]Narrow list'!$A15</f>
        <v>perf</v>
      </c>
      <c r="D209" s="134" t="s">
        <v>108</v>
      </c>
      <c r="E209" s="135"/>
      <c r="F209" s="133">
        <f>'[17]Output tables 3'!N$23</f>
        <v>30</v>
      </c>
      <c r="G209" s="134" t="str">
        <f t="shared" si="14"/>
        <v/>
      </c>
      <c r="H209" s="136" t="str">
        <f>'[17]Output tables 4'!N$23</f>
        <v/>
      </c>
      <c r="I209" s="66"/>
      <c r="J209" s="51"/>
      <c r="K209" s="283"/>
      <c r="L209" s="51">
        <f>IF($J209=1, IF(F209&lt;'Annex-LM'!$N$2,1,0),0)</f>
        <v>0</v>
      </c>
      <c r="M209" s="51">
        <f>IF($J209=1, IF(H209&lt;'Annex-LM'!$N$2,1,0),0)</f>
        <v>0</v>
      </c>
      <c r="N209" s="74"/>
      <c r="O209" s="248" t="str">
        <f>'[17]Output tables 4'!N$43</f>
        <v/>
      </c>
      <c r="P209" s="249" t="str">
        <f>'[17]Output tables 4'!N$42</f>
        <v>n.a.</v>
      </c>
      <c r="Q209" s="250" t="str">
        <f>'[17]Output tables 4'!N$49</f>
        <v>Good performance</v>
      </c>
      <c r="R209" s="249"/>
      <c r="S209" s="247">
        <f t="shared" si="15"/>
        <v>1</v>
      </c>
      <c r="U209" s="51">
        <f>IF(F209&lt;='Annex-LM'!$O$2,1,0)</f>
        <v>0</v>
      </c>
      <c r="V209" s="51">
        <f>IF(H209&lt;='Annex-LM'!$O$2,1,0)</f>
        <v>0</v>
      </c>
    </row>
    <row r="210" spans="1:22">
      <c r="A210" s="70">
        <v>12</v>
      </c>
      <c r="B210" s="424" t="str">
        <f>'[17]Output tables 3'!O$4</f>
        <v>Scientific articles per million population (+)</v>
      </c>
      <c r="C210" s="133" t="str">
        <f>'[17]Narrow list'!$A16</f>
        <v>perf</v>
      </c>
      <c r="D210" s="134" t="s">
        <v>204</v>
      </c>
      <c r="E210" s="135"/>
      <c r="F210" s="133" t="str">
        <f>'[17]Output tables 3'!O$23</f>
        <v/>
      </c>
      <c r="G210" s="134" t="str">
        <f t="shared" si="14"/>
        <v/>
      </c>
      <c r="H210" s="136" t="str">
        <f>'[17]Output tables 4'!O$23</f>
        <v/>
      </c>
      <c r="I210" s="66"/>
      <c r="J210" s="51"/>
      <c r="K210" s="283"/>
      <c r="L210" s="51">
        <f>IF($J210=1, IF(F210&lt;'Annex-LM'!$N$2,1,0),0)</f>
        <v>0</v>
      </c>
      <c r="M210" s="51">
        <f>IF($J210=1, IF(H210&lt;'Annex-LM'!$N$2,1,0),0)</f>
        <v>0</v>
      </c>
      <c r="N210" s="74"/>
      <c r="O210" s="248" t="str">
        <f>'[17]Output tables 4'!O$43</f>
        <v/>
      </c>
      <c r="P210" s="249" t="str">
        <f>'[17]Output tables 4'!O$42</f>
        <v>n.a.</v>
      </c>
      <c r="Q210" s="250" t="str">
        <f>'[17]Output tables 4'!O$49</f>
        <v>Good performance</v>
      </c>
      <c r="R210" s="249"/>
      <c r="S210" s="247">
        <f t="shared" si="15"/>
        <v>1</v>
      </c>
      <c r="U210" s="51">
        <f>IF(F210&lt;='Annex-LM'!$O$2,1,0)</f>
        <v>0</v>
      </c>
      <c r="V210" s="51">
        <f>IF(H210&lt;='Annex-LM'!$O$2,1,0)</f>
        <v>0</v>
      </c>
    </row>
    <row r="211" spans="1:22" ht="48">
      <c r="A211" s="70">
        <v>13</v>
      </c>
      <c r="B211" s="425" t="str">
        <f>'[17]Output tables 3'!P$4</f>
        <v>Employment in High-tech sectors (high-tech manufacturing and knowledge-intensive high-technology services - % total employment) (+)</v>
      </c>
      <c r="C211" s="128" t="str">
        <f>'[17]Narrow list'!$A17</f>
        <v>perf</v>
      </c>
      <c r="D211" s="129" t="s">
        <v>179</v>
      </c>
      <c r="E211" s="130">
        <v>1</v>
      </c>
      <c r="F211" s="128">
        <f>'[17]Output tables 3'!P$23</f>
        <v>20.883313683774006</v>
      </c>
      <c r="G211" s="129" t="str">
        <f t="shared" si="14"/>
        <v>↓</v>
      </c>
      <c r="H211" s="131">
        <f>'[17]Output tables 4'!P$23</f>
        <v>-15.337295914597911</v>
      </c>
      <c r="I211" s="66"/>
      <c r="J211" s="51">
        <v>1</v>
      </c>
      <c r="K211" s="283"/>
      <c r="L211" s="51">
        <f>IF($J211=1, IF(F211&lt;'Annex-LM'!$N$2,1,0),0)</f>
        <v>0</v>
      </c>
      <c r="M211" s="51">
        <f>IF($J211=1, IF(H211&lt;'Annex-LM'!$N$2,1,0),0)</f>
        <v>1</v>
      </c>
      <c r="N211" s="74"/>
      <c r="O211" s="244">
        <f>'[17]Output tables 4'!P$43</f>
        <v>6.2145517832213296E-2</v>
      </c>
      <c r="P211" s="245">
        <f>'[17]Output tables 4'!P$42</f>
        <v>9.0644196758576136E-3</v>
      </c>
      <c r="Q211" s="246" t="str">
        <f>'[17]Output tables 4'!P$49</f>
        <v>Good performance</v>
      </c>
      <c r="R211" s="245"/>
      <c r="S211" s="247">
        <f t="shared" si="15"/>
        <v>1</v>
      </c>
      <c r="U211" s="51">
        <f>IF(F211&lt;='Annex-LM'!$O$2,1,0)</f>
        <v>0</v>
      </c>
      <c r="V211" s="51">
        <f>IF(H211&lt;='Annex-LM'!$O$2,1,0)</f>
        <v>1</v>
      </c>
    </row>
    <row r="212" spans="1:22" ht="24">
      <c r="A212" s="70">
        <v>14</v>
      </c>
      <c r="B212" s="424" t="str">
        <f>'[17]Output tables 3'!Q$4</f>
        <v>SMEs innovating in-house (% total smes) (Eurostat CIS)(+)</v>
      </c>
      <c r="C212" s="133" t="str">
        <f>'[17]Narrow list'!$A18</f>
        <v>perf</v>
      </c>
      <c r="D212" s="134" t="s">
        <v>205</v>
      </c>
      <c r="E212" s="135"/>
      <c r="F212" s="133" t="str">
        <f>'[17]Output tables 3'!Q$23</f>
        <v/>
      </c>
      <c r="G212" s="134" t="str">
        <f t="shared" si="14"/>
        <v/>
      </c>
      <c r="H212" s="136" t="str">
        <f>'[17]Output tables 4'!Q$23</f>
        <v/>
      </c>
      <c r="I212" s="66"/>
      <c r="J212" s="51"/>
      <c r="K212" s="283"/>
      <c r="L212" s="51">
        <f>IF($J212=1, IF(F212&lt;'Annex-LM'!$N$2,1,0),0)</f>
        <v>0</v>
      </c>
      <c r="M212" s="51">
        <f>IF($J212=1, IF(H212&lt;'Annex-LM'!$N$2,1,0),0)</f>
        <v>0</v>
      </c>
      <c r="N212" s="74"/>
      <c r="O212" s="248" t="str">
        <f>'[17]Output tables 4'!Q$43</f>
        <v/>
      </c>
      <c r="P212" s="249" t="str">
        <f>'[17]Output tables 4'!Q$42</f>
        <v>n.a.</v>
      </c>
      <c r="Q212" s="250" t="str">
        <f>'[17]Output tables 4'!Q$49</f>
        <v>Good performance</v>
      </c>
      <c r="R212" s="249"/>
      <c r="S212" s="247">
        <f t="shared" si="15"/>
        <v>1</v>
      </c>
      <c r="U212" s="51">
        <f>IF(F212&lt;='Annex-LM'!$O$2,1,0)</f>
        <v>0</v>
      </c>
      <c r="V212" s="51">
        <f>IF(H212&lt;='Annex-LM'!$O$2,1,0)</f>
        <v>0</v>
      </c>
    </row>
    <row r="213" spans="1:22" ht="13.5" customHeight="1">
      <c r="A213" s="70">
        <v>15</v>
      </c>
      <c r="B213" s="424" t="str">
        <f>'[17]Output tables 3'!R$4</f>
        <v>Innovation expenditures (Eurostat CIS)(+)</v>
      </c>
      <c r="C213" s="133" t="str">
        <f>'[17]Narrow list'!$A19</f>
        <v>perf</v>
      </c>
      <c r="D213" s="134" t="s">
        <v>205</v>
      </c>
      <c r="E213" s="135"/>
      <c r="F213" s="133">
        <f>'[17]Output tables 3'!R$23</f>
        <v>10.471754924753954</v>
      </c>
      <c r="G213" s="134" t="str">
        <f t="shared" si="14"/>
        <v/>
      </c>
      <c r="H213" s="136" t="str">
        <f>'[17]Output tables 4'!R$23</f>
        <v/>
      </c>
      <c r="I213" s="66"/>
      <c r="J213" s="51"/>
      <c r="K213" s="283"/>
      <c r="L213" s="51">
        <f>IF($J213=1, IF(F213&lt;'Annex-LM'!$N$2,1,0),0)</f>
        <v>0</v>
      </c>
      <c r="M213" s="51">
        <f>IF($J213=1, IF(H213&lt;'Annex-LM'!$N$2,1,0),0)</f>
        <v>0</v>
      </c>
      <c r="N213" s="74"/>
      <c r="O213" s="248" t="str">
        <f>'[17]Output tables 4'!R$43</f>
        <v/>
      </c>
      <c r="P213" s="249" t="str">
        <f>'[17]Output tables 4'!R$42</f>
        <v>n.a.</v>
      </c>
      <c r="Q213" s="250" t="str">
        <f>'[17]Output tables 4'!R$49</f>
        <v>Good performance</v>
      </c>
      <c r="R213" s="249"/>
      <c r="S213" s="247">
        <f t="shared" si="15"/>
        <v>1</v>
      </c>
      <c r="U213" s="51">
        <f>IF(F213&lt;='Annex-LM'!$O$2,1,0)</f>
        <v>0</v>
      </c>
      <c r="V213" s="51">
        <f>IF(H213&lt;='Annex-LM'!$O$2,1,0)</f>
        <v>0</v>
      </c>
    </row>
    <row r="214" spans="1:22" ht="24">
      <c r="A214" s="70">
        <v>16</v>
      </c>
      <c r="B214" s="424" t="str">
        <f>'[17]Output tables 3'!S$4</f>
        <v>Sales of new -to-market products (Eurostat CIS)(+)</v>
      </c>
      <c r="C214" s="133" t="str">
        <f>'[17]Narrow list'!$A20</f>
        <v>perf</v>
      </c>
      <c r="D214" s="134" t="s">
        <v>205</v>
      </c>
      <c r="E214" s="135"/>
      <c r="F214" s="133">
        <f>'[17]Output tables 3'!S$23</f>
        <v>30</v>
      </c>
      <c r="G214" s="134" t="str">
        <f t="shared" si="14"/>
        <v/>
      </c>
      <c r="H214" s="136" t="str">
        <f>'[17]Output tables 4'!S$23</f>
        <v/>
      </c>
      <c r="I214" s="66"/>
      <c r="J214" s="51"/>
      <c r="K214" s="283"/>
      <c r="L214" s="51">
        <f>IF($J214=1, IF(F214&lt;'Annex-LM'!$N$2,1,0),0)</f>
        <v>0</v>
      </c>
      <c r="M214" s="51">
        <f>IF($J214=1, IF(H214&lt;'Annex-LM'!$N$2,1,0),0)</f>
        <v>0</v>
      </c>
      <c r="N214" s="74"/>
      <c r="O214" s="248" t="str">
        <f>'[17]Output tables 4'!S$43</f>
        <v/>
      </c>
      <c r="P214" s="249" t="str">
        <f>'[17]Output tables 4'!S$42</f>
        <v>n.a.</v>
      </c>
      <c r="Q214" s="250" t="str">
        <f>'[17]Output tables 4'!S$49</f>
        <v>Good performance</v>
      </c>
      <c r="R214" s="249"/>
      <c r="S214" s="247">
        <f t="shared" si="15"/>
        <v>1</v>
      </c>
      <c r="U214" s="51">
        <f>IF(F214&lt;='Annex-LM'!$O$2,1,0)</f>
        <v>0</v>
      </c>
      <c r="V214" s="51">
        <f>IF(H214&lt;='Annex-LM'!$O$2,1,0)</f>
        <v>0</v>
      </c>
    </row>
    <row r="215" spans="1:22" ht="24">
      <c r="A215" s="70">
        <v>17</v>
      </c>
      <c r="B215" s="424" t="str">
        <f>'[17]Output tables 3'!T$4</f>
        <v>Sales of new -to-firm products (Eurostat CIS)(+)</v>
      </c>
      <c r="C215" s="133" t="str">
        <f>'[17]Narrow list'!$A21</f>
        <v>perf</v>
      </c>
      <c r="D215" s="134" t="s">
        <v>205</v>
      </c>
      <c r="E215" s="135"/>
      <c r="F215" s="133">
        <f>'[17]Output tables 3'!T$23</f>
        <v>-12.958287020704923</v>
      </c>
      <c r="G215" s="134" t="str">
        <f t="shared" si="14"/>
        <v/>
      </c>
      <c r="H215" s="136" t="str">
        <f>'[17]Output tables 4'!T$23</f>
        <v/>
      </c>
      <c r="I215" s="66"/>
      <c r="J215" s="51"/>
      <c r="K215" s="283"/>
      <c r="L215" s="51">
        <f>IF($J215=1, IF(F215&lt;'Annex-LM'!$N$2,1,0),0)</f>
        <v>0</v>
      </c>
      <c r="M215" s="51">
        <f>IF($J215=1, IF(H215&lt;'Annex-LM'!$N$2,1,0),0)</f>
        <v>0</v>
      </c>
      <c r="N215" s="74"/>
      <c r="O215" s="248" t="str">
        <f>'[17]Output tables 4'!T$43</f>
        <v/>
      </c>
      <c r="P215" s="249" t="str">
        <f>'[17]Output tables 4'!T$42</f>
        <v>n.a.</v>
      </c>
      <c r="Q215" s="250" t="str">
        <f>'[17]Output tables 4'!T$49</f>
        <v>Good performance</v>
      </c>
      <c r="R215" s="249"/>
      <c r="S215" s="247">
        <f t="shared" si="15"/>
        <v>1</v>
      </c>
      <c r="U215" s="51">
        <f>IF(F215&lt;='Annex-LM'!$O$2,1,0)</f>
        <v>0</v>
      </c>
      <c r="V215" s="51">
        <f>IF(H215&lt;='Annex-LM'!$O$2,1,0)</f>
        <v>0</v>
      </c>
    </row>
    <row r="216" spans="1:22" hidden="1" outlineLevel="1">
      <c r="A216" s="70">
        <v>18</v>
      </c>
      <c r="B216" s="426" t="str">
        <f>'[17]Output tables 3'!U$4</f>
        <v>Indicator</v>
      </c>
      <c r="C216" s="141" t="str">
        <f>'[17]Narrow list'!$A22</f>
        <v>pol</v>
      </c>
      <c r="D216" s="145"/>
      <c r="E216" s="181"/>
      <c r="F216" s="141" t="str">
        <f>'[17]Output tables 3'!U$23</f>
        <v/>
      </c>
      <c r="G216" s="145" t="str">
        <f t="shared" si="14"/>
        <v/>
      </c>
      <c r="H216" s="142" t="str">
        <f>'[17]Output tables 4'!U$23</f>
        <v/>
      </c>
      <c r="I216" s="66"/>
      <c r="J216" s="51"/>
      <c r="K216" s="283"/>
      <c r="L216" s="51">
        <f>IF($J216=1, IF(F216&lt;'Annex-LM'!$N$2,1,0),0)</f>
        <v>0</v>
      </c>
      <c r="M216" s="51">
        <f>IF($J216=1, IF(H216&lt;'Annex-LM'!$N$2,1,0),0)</f>
        <v>0</v>
      </c>
      <c r="N216" s="74"/>
      <c r="O216" s="248" t="str">
        <f>'[17]Output tables 4'!U$43</f>
        <v/>
      </c>
      <c r="P216" s="249" t="str">
        <f>'[17]Output tables 4'!U$42</f>
        <v>n.a.</v>
      </c>
      <c r="Q216" s="250" t="str">
        <f>'[17]Output tables 4'!U$49</f>
        <v>Good performance</v>
      </c>
      <c r="R216" s="249"/>
      <c r="S216" s="247">
        <f t="shared" si="15"/>
        <v>1</v>
      </c>
      <c r="U216" s="51">
        <f>IF(F216&lt;='Annex-LM'!$O$2,1,0)</f>
        <v>0</v>
      </c>
      <c r="V216" s="51">
        <f>IF(H216&lt;='Annex-LM'!$O$2,1,0)</f>
        <v>0</v>
      </c>
    </row>
    <row r="217" spans="1:22" hidden="1" outlineLevel="1">
      <c r="A217" s="70">
        <v>19</v>
      </c>
      <c r="B217" s="426" t="str">
        <f>'[17]Output tables 3'!V$4</f>
        <v>Indicator</v>
      </c>
      <c r="C217" s="141" t="str">
        <f>'[17]Narrow list'!$A23</f>
        <v>perf</v>
      </c>
      <c r="D217" s="145"/>
      <c r="E217" s="181"/>
      <c r="F217" s="141" t="str">
        <f>'[17]Output tables 3'!V$23</f>
        <v/>
      </c>
      <c r="G217" s="145" t="str">
        <f t="shared" si="14"/>
        <v/>
      </c>
      <c r="H217" s="142" t="str">
        <f>'[17]Output tables 4'!V$23</f>
        <v/>
      </c>
      <c r="I217" s="66"/>
      <c r="J217" s="51"/>
      <c r="K217" s="283"/>
      <c r="L217" s="51">
        <f>IF($J217=1, IF(F217&lt;'Annex-LM'!$N$2,1,0),0)</f>
        <v>0</v>
      </c>
      <c r="M217" s="51">
        <f>IF($J217=1, IF(H217&lt;'Annex-LM'!$N$2,1,0),0)</f>
        <v>0</v>
      </c>
      <c r="N217" s="74"/>
      <c r="O217" s="248" t="str">
        <f>'[17]Output tables 4'!V$43</f>
        <v/>
      </c>
      <c r="P217" s="249" t="str">
        <f>'[17]Output tables 4'!V$42</f>
        <v>n.a.</v>
      </c>
      <c r="Q217" s="250" t="str">
        <f>'[17]Output tables 4'!V$49</f>
        <v>Good performance</v>
      </c>
      <c r="R217" s="249"/>
      <c r="S217" s="247">
        <f t="shared" si="15"/>
        <v>1</v>
      </c>
      <c r="U217" s="51">
        <f>IF(F217&lt;='Annex-LM'!$O$2,1,0)</f>
        <v>0</v>
      </c>
      <c r="V217" s="51">
        <f>IF(H217&lt;='Annex-LM'!$O$2,1,0)</f>
        <v>0</v>
      </c>
    </row>
    <row r="218" spans="1:22" hidden="1" outlineLevel="1">
      <c r="A218" s="70">
        <v>20</v>
      </c>
      <c r="B218" s="426" t="str">
        <f>'[17]Output tables 3'!W$4</f>
        <v>Indicator</v>
      </c>
      <c r="C218" s="141" t="str">
        <f>'[17]Narrow list'!$A24</f>
        <v>perf</v>
      </c>
      <c r="D218" s="145"/>
      <c r="E218" s="181"/>
      <c r="F218" s="141" t="str">
        <f>'[17]Output tables 3'!W$23</f>
        <v/>
      </c>
      <c r="G218" s="145" t="str">
        <f t="shared" si="14"/>
        <v/>
      </c>
      <c r="H218" s="142" t="str">
        <f>'[17]Output tables 4'!W$23</f>
        <v/>
      </c>
      <c r="I218" s="66"/>
      <c r="J218" s="51"/>
      <c r="K218" s="283"/>
      <c r="L218" s="51">
        <f>IF($J218=1, IF(F218&lt;'Annex-LM'!$N$2,1,0),0)</f>
        <v>0</v>
      </c>
      <c r="M218" s="51">
        <f>IF($J218=1, IF(H218&lt;'Annex-LM'!$N$2,1,0),0)</f>
        <v>0</v>
      </c>
      <c r="N218" s="74"/>
      <c r="O218" s="248" t="str">
        <f>'[17]Output tables 4'!W$43</f>
        <v/>
      </c>
      <c r="P218" s="249" t="str">
        <f>'[17]Output tables 4'!W$42</f>
        <v>n.a.</v>
      </c>
      <c r="Q218" s="250" t="str">
        <f>'[17]Output tables 4'!W$49</f>
        <v>Good performance</v>
      </c>
      <c r="R218" s="249"/>
      <c r="S218" s="247">
        <f t="shared" si="15"/>
        <v>1</v>
      </c>
      <c r="U218" s="51">
        <f>IF(F218&lt;='Annex-LM'!$O$2,1,0)</f>
        <v>0</v>
      </c>
      <c r="V218" s="51">
        <f>IF(H218&lt;='Annex-LM'!$O$2,1,0)</f>
        <v>0</v>
      </c>
    </row>
    <row r="219" spans="1:22" hidden="1" outlineLevel="1">
      <c r="A219" s="70">
        <v>21</v>
      </c>
      <c r="B219" s="426" t="str">
        <f>'[17]Output tables 3'!X$4</f>
        <v>Indicator</v>
      </c>
      <c r="C219" s="141" t="str">
        <f>'[17]Narrow list'!$A25</f>
        <v>perf</v>
      </c>
      <c r="D219" s="145"/>
      <c r="E219" s="181"/>
      <c r="F219" s="141" t="str">
        <f>'[17]Output tables 3'!X$23</f>
        <v/>
      </c>
      <c r="G219" s="145" t="str">
        <f t="shared" si="14"/>
        <v/>
      </c>
      <c r="H219" s="142" t="str">
        <f>'[17]Output tables 4'!X$23</f>
        <v/>
      </c>
      <c r="I219" s="66"/>
      <c r="J219" s="51"/>
      <c r="K219" s="283"/>
      <c r="L219" s="51">
        <f>IF($J219=1, IF(F219&lt;'Annex-LM'!$N$2,1,0),0)</f>
        <v>0</v>
      </c>
      <c r="M219" s="51">
        <f>IF($J219=1, IF(H219&lt;'Annex-LM'!$N$2,1,0),0)</f>
        <v>0</v>
      </c>
      <c r="N219" s="74"/>
      <c r="O219" s="248" t="str">
        <f>'[17]Output tables 4'!X$43</f>
        <v/>
      </c>
      <c r="P219" s="249" t="str">
        <f>'[17]Output tables 4'!X$42</f>
        <v>n.a.</v>
      </c>
      <c r="Q219" s="250" t="str">
        <f>'[17]Output tables 4'!X$49</f>
        <v>Good performance</v>
      </c>
      <c r="R219" s="249"/>
      <c r="S219" s="247">
        <f t="shared" si="15"/>
        <v>1</v>
      </c>
      <c r="U219" s="51">
        <f>IF(F219&lt;='Annex-LM'!$O$2,1,0)</f>
        <v>0</v>
      </c>
      <c r="V219" s="51">
        <f>IF(H219&lt;='Annex-LM'!$O$2,1,0)</f>
        <v>0</v>
      </c>
    </row>
    <row r="220" spans="1:22" hidden="1" outlineLevel="1">
      <c r="A220" s="70">
        <v>22</v>
      </c>
      <c r="B220" s="426" t="str">
        <f>'[17]Output tables 3'!Y$4</f>
        <v>Indicator</v>
      </c>
      <c r="C220" s="141" t="str">
        <f>'[17]Narrow list'!$A26</f>
        <v>pol</v>
      </c>
      <c r="D220" s="145"/>
      <c r="E220" s="181"/>
      <c r="F220" s="141" t="str">
        <f>'[17]Output tables 3'!Y$23</f>
        <v/>
      </c>
      <c r="G220" s="145" t="str">
        <f t="shared" si="14"/>
        <v/>
      </c>
      <c r="H220" s="142" t="str">
        <f>'[17]Output tables 4'!Y$23</f>
        <v/>
      </c>
      <c r="I220" s="66"/>
      <c r="J220" s="51"/>
      <c r="K220" s="283"/>
      <c r="L220" s="51">
        <f>IF($J220=1, IF(F220&lt;'Annex-LM'!$N$2,1,0),0)</f>
        <v>0</v>
      </c>
      <c r="M220" s="51">
        <f>IF($J220=1, IF(H220&lt;'Annex-LM'!$N$2,1,0),0)</f>
        <v>0</v>
      </c>
      <c r="N220" s="74"/>
      <c r="O220" s="248" t="str">
        <f>'[17]Output tables 4'!Y$43</f>
        <v/>
      </c>
      <c r="P220" s="249" t="str">
        <f>'[17]Output tables 4'!Y$42</f>
        <v>n.a.</v>
      </c>
      <c r="Q220" s="250" t="str">
        <f>'[17]Output tables 4'!Y$49</f>
        <v>Good performance</v>
      </c>
      <c r="R220" s="249"/>
      <c r="S220" s="247">
        <f t="shared" si="15"/>
        <v>1</v>
      </c>
      <c r="U220" s="51">
        <f>IF(F220&lt;='Annex-LM'!$O$2,1,0)</f>
        <v>0</v>
      </c>
      <c r="V220" s="51">
        <f>IF(H220&lt;='Annex-LM'!$O$2,1,0)</f>
        <v>0</v>
      </c>
    </row>
    <row r="221" spans="1:22" ht="13.5" collapsed="1" thickBot="1">
      <c r="A221" s="70"/>
      <c r="B221" s="427"/>
      <c r="C221" s="145"/>
      <c r="D221" s="145"/>
      <c r="E221" s="181"/>
      <c r="F221" s="145"/>
      <c r="G221" s="145" t="str">
        <f t="shared" si="14"/>
        <v/>
      </c>
      <c r="H221" s="142"/>
      <c r="I221" s="66"/>
      <c r="J221" s="51"/>
      <c r="K221" s="283"/>
      <c r="L221" s="51"/>
      <c r="M221" s="51"/>
      <c r="N221" s="74"/>
      <c r="O221" s="248"/>
      <c r="P221" s="249"/>
      <c r="Q221" s="250"/>
      <c r="R221" s="249"/>
      <c r="S221" s="247" t="str">
        <f t="shared" si="15"/>
        <v/>
      </c>
      <c r="U221" s="51"/>
      <c r="V221" s="51"/>
    </row>
    <row r="222" spans="1:22" ht="30.75" thickBot="1">
      <c r="A222" s="28"/>
      <c r="B222" s="230" t="s">
        <v>76</v>
      </c>
      <c r="C222" s="231"/>
      <c r="D222" s="231"/>
      <c r="E222" s="232"/>
      <c r="F222" s="233">
        <f>'[17]Output tables 3'!Z$23</f>
        <v>-7.1723661377384804</v>
      </c>
      <c r="G222" s="233"/>
      <c r="H222" s="234">
        <f>'[17]Output tables 4'!Z$23</f>
        <v>1</v>
      </c>
      <c r="I222" s="66"/>
      <c r="J222" s="53">
        <f>SUM(J199:J220)</f>
        <v>4</v>
      </c>
      <c r="K222" s="51"/>
      <c r="L222" s="287">
        <f>SUM(L199:L220)</f>
        <v>3</v>
      </c>
      <c r="M222" s="288">
        <f>SUM(M199:M220)</f>
        <v>1</v>
      </c>
      <c r="N222" s="74"/>
      <c r="O222" s="263"/>
      <c r="P222" s="263"/>
      <c r="Q222" s="383"/>
      <c r="R222" s="263"/>
      <c r="S222" s="361"/>
      <c r="U222" s="287">
        <f>SUM(U199:U220)</f>
        <v>5</v>
      </c>
      <c r="V222" s="288">
        <f>SUM(V199:V220)</f>
        <v>2</v>
      </c>
    </row>
    <row r="223" spans="1:22">
      <c r="A223" s="28"/>
      <c r="B223" s="206"/>
      <c r="C223" s="506"/>
      <c r="D223" s="506"/>
      <c r="E223" s="506"/>
      <c r="F223" s="506"/>
      <c r="G223" s="506"/>
      <c r="H223" s="506"/>
      <c r="I223" s="66"/>
      <c r="J223" s="59"/>
      <c r="K223" s="51"/>
      <c r="L223" s="51"/>
      <c r="M223" s="289"/>
      <c r="N223" s="74"/>
      <c r="O223" s="74"/>
      <c r="U223" s="51"/>
      <c r="V223" s="51"/>
    </row>
    <row r="224" spans="1:22">
      <c r="A224" s="66"/>
      <c r="B224" s="438"/>
      <c r="C224" s="66"/>
      <c r="D224" s="66"/>
      <c r="E224" s="183"/>
      <c r="F224" s="66"/>
      <c r="G224" s="66"/>
      <c r="H224" s="66"/>
      <c r="I224" s="66"/>
      <c r="K224" s="280"/>
      <c r="L224" s="74"/>
      <c r="M224" s="53"/>
      <c r="N224" s="74"/>
      <c r="O224" s="74"/>
      <c r="U224" s="51"/>
      <c r="V224" s="51"/>
    </row>
    <row r="225" spans="1:22">
      <c r="A225" s="66"/>
      <c r="B225" s="438"/>
      <c r="C225" s="66"/>
      <c r="D225" s="66"/>
      <c r="E225" s="183"/>
      <c r="F225" s="66"/>
      <c r="G225" s="66"/>
      <c r="H225" s="66"/>
      <c r="I225" s="66"/>
      <c r="K225" s="280"/>
      <c r="L225" s="74"/>
      <c r="M225" s="53"/>
      <c r="N225" s="74"/>
      <c r="O225" s="74"/>
      <c r="U225" s="51"/>
      <c r="V225" s="51"/>
    </row>
    <row r="226" spans="1:22" ht="15.75" thickBot="1">
      <c r="A226" s="67"/>
      <c r="B226" s="507" t="str">
        <f>'[1]Table of content'!$A$5:$A$5</f>
        <v xml:space="preserve">ICT </v>
      </c>
      <c r="C226" s="508"/>
      <c r="D226" s="508"/>
      <c r="E226" s="508"/>
      <c r="F226" s="508"/>
      <c r="G226" s="508"/>
      <c r="H226" s="508"/>
      <c r="I226" s="66"/>
      <c r="K226" s="280"/>
      <c r="L226" s="74"/>
      <c r="M226" s="53"/>
      <c r="N226" s="74"/>
      <c r="O226" s="74"/>
      <c r="U226" s="51"/>
      <c r="V226" s="51"/>
    </row>
    <row r="227" spans="1:22" ht="13.5" thickBot="1">
      <c r="A227" s="67"/>
      <c r="B227" s="225"/>
      <c r="C227" s="490" t="s">
        <v>102</v>
      </c>
      <c r="D227" s="491"/>
      <c r="E227" s="492"/>
      <c r="F227" s="490" t="s">
        <v>103</v>
      </c>
      <c r="G227" s="491"/>
      <c r="H227" s="492"/>
      <c r="I227" s="194"/>
      <c r="J227" s="43"/>
      <c r="K227" s="280"/>
      <c r="N227" s="74"/>
      <c r="O227" s="74"/>
      <c r="U227" s="51"/>
      <c r="V227" s="51"/>
    </row>
    <row r="228" spans="1:22" ht="22.5" customHeight="1" thickBot="1">
      <c r="A228" s="69"/>
      <c r="B228" s="223"/>
      <c r="C228" s="493" t="s">
        <v>104</v>
      </c>
      <c r="D228" s="493" t="s">
        <v>105</v>
      </c>
      <c r="E228" s="495" t="s">
        <v>150</v>
      </c>
      <c r="F228" s="497" t="str">
        <f xml:space="preserve"> "Level relative to "&amp; '[1]Output tables 1'!$E$3</f>
        <v>Level relative to EU15</v>
      </c>
      <c r="G228" s="488" t="s">
        <v>33</v>
      </c>
      <c r="H228" s="489"/>
      <c r="I228" s="194"/>
      <c r="J228" s="281"/>
      <c r="K228" s="283"/>
      <c r="L228" s="282" t="s">
        <v>83</v>
      </c>
      <c r="M228" s="53"/>
      <c r="N228" s="74"/>
      <c r="O228" s="74"/>
      <c r="U228" s="282" t="s">
        <v>83</v>
      </c>
      <c r="V228" s="53"/>
    </row>
    <row r="229" spans="1:22" ht="31.5" customHeight="1" thickBot="1">
      <c r="A229" s="69"/>
      <c r="B229" s="224"/>
      <c r="C229" s="514"/>
      <c r="D229" s="514"/>
      <c r="E229" s="500"/>
      <c r="F229" s="498"/>
      <c r="G229" s="120" t="s">
        <v>106</v>
      </c>
      <c r="H229" s="415" t="str">
        <f>"Relative " &amp;'[1]Output tables 1'!$E$3</f>
        <v>Relative EU15</v>
      </c>
      <c r="I229" s="66"/>
      <c r="J229" s="147" t="s">
        <v>84</v>
      </c>
      <c r="K229" s="283"/>
      <c r="L229" s="284" t="s">
        <v>38</v>
      </c>
      <c r="M229" s="285" t="s">
        <v>1</v>
      </c>
      <c r="N229" s="74"/>
      <c r="O229" s="74"/>
      <c r="U229" s="284" t="s">
        <v>38</v>
      </c>
      <c r="V229" s="285" t="s">
        <v>1</v>
      </c>
    </row>
    <row r="230" spans="1:22" ht="36">
      <c r="A230" s="70">
        <v>1</v>
      </c>
      <c r="B230" s="439" t="str">
        <f>'[1]Output tables 3'!D$4</f>
        <v>ICT expenditure - IT - Expenditure on Information Technology as a percentage of GDP(+)</v>
      </c>
      <c r="C230" s="139" t="str">
        <f>'[1]Narrow list'!$A5</f>
        <v>perf</v>
      </c>
      <c r="D230" s="154" t="s">
        <v>114</v>
      </c>
      <c r="E230" s="155">
        <v>0.5</v>
      </c>
      <c r="F230" s="139" t="str">
        <f>'[1]Output tables 3'!D$23</f>
        <v/>
      </c>
      <c r="G230" s="154" t="str">
        <f>IF(H230="","",IF((H230/10*O230*S230+P230)*S230&gt;$J$2,"↑",IF((H230/10*O230*S230+P230)*S230&lt;-$J$2,"↓","=")))</f>
        <v/>
      </c>
      <c r="H230" s="156" t="str">
        <f>'[1]Output tables 4'!D$23</f>
        <v/>
      </c>
      <c r="I230" s="66"/>
      <c r="J230" s="51">
        <v>1</v>
      </c>
      <c r="K230" s="283"/>
      <c r="L230" s="51">
        <f>IF($J230=1, IF(F230&lt;'Annex-LM'!$N$2,1,0),0)</f>
        <v>0</v>
      </c>
      <c r="M230" s="51">
        <f>IF($J230=1, IF(H230&lt;'Annex-LM'!$N$2,1,0),0)</f>
        <v>0</v>
      </c>
      <c r="N230" s="74"/>
      <c r="O230" s="266" t="str">
        <f>'[1]Output tables 4'!D$43</f>
        <v/>
      </c>
      <c r="P230" s="267" t="str">
        <f>'[1]Output tables 4'!D$42</f>
        <v>n.a.</v>
      </c>
      <c r="Q230" s="268" t="str">
        <f>'[1]Output tables 4'!D$49</f>
        <v>Good performance</v>
      </c>
      <c r="R230" s="267"/>
      <c r="S230" s="264">
        <f>IF(Q230="Good performance",1,IF(Q230="Bad performance",-1,IF(Q230="Unclear",1,"")))</f>
        <v>1</v>
      </c>
      <c r="U230" s="51">
        <f>IF(F230&lt;='Annex-LM'!$O$2,1,0)</f>
        <v>0</v>
      </c>
      <c r="V230" s="51">
        <f>IF(H230&lt;='Annex-LM'!$O$2,1,0)</f>
        <v>0</v>
      </c>
    </row>
    <row r="231" spans="1:22" ht="36">
      <c r="A231" s="70">
        <v>2</v>
      </c>
      <c r="B231" s="430" t="str">
        <f>'[1]Output tables 3'!E$4</f>
        <v>ICT expenditure - Telecommunications - Expenditure on Telecommunications Technology as a percentage of GDP(+)</v>
      </c>
      <c r="C231" s="128" t="str">
        <f>'[1]Narrow list'!$A6</f>
        <v>perf</v>
      </c>
      <c r="D231" s="129" t="s">
        <v>114</v>
      </c>
      <c r="E231" s="130">
        <v>0.5</v>
      </c>
      <c r="F231" s="128" t="str">
        <f>'[1]Output tables 3'!E$23</f>
        <v/>
      </c>
      <c r="G231" s="129" t="str">
        <f t="shared" ref="G231:G252" si="16">IF(H231="","",IF((H231/10*O231*S231+P231)*S231&gt;$J$2,"↑",IF((H231/10*O231*S231+P231)*S231&lt;-$J$2,"↓","=")))</f>
        <v/>
      </c>
      <c r="H231" s="131" t="str">
        <f>'[1]Output tables 4'!E$23</f>
        <v/>
      </c>
      <c r="I231" s="66"/>
      <c r="J231" s="51">
        <v>1</v>
      </c>
      <c r="K231" s="283"/>
      <c r="L231" s="51">
        <f>IF($J231=1, IF(F231&lt;'Annex-LM'!$N$2,1,0),0)</f>
        <v>0</v>
      </c>
      <c r="M231" s="51">
        <f>IF($J231=1, IF(H231&lt;'Annex-LM'!$N$2,1,0),0)</f>
        <v>0</v>
      </c>
      <c r="N231" s="74"/>
      <c r="O231" s="244" t="str">
        <f>'[1]Output tables 4'!E$43</f>
        <v/>
      </c>
      <c r="P231" s="245" t="str">
        <f>'[1]Output tables 4'!E$42</f>
        <v>n.a.</v>
      </c>
      <c r="Q231" s="246" t="str">
        <f>'[1]Output tables 4'!E$49</f>
        <v>Good performance</v>
      </c>
      <c r="R231" s="245"/>
      <c r="S231" s="247">
        <f t="shared" ref="S231:S252" si="17">IF(Q231="Good performance",1,IF(Q231="Bad performance",-1,IF(Q231="Unclear",1,"")))</f>
        <v>1</v>
      </c>
      <c r="U231" s="51">
        <f>IF(F231&lt;='Annex-LM'!$O$2,1,0)</f>
        <v>0</v>
      </c>
      <c r="V231" s="51">
        <f>IF(H231&lt;='Annex-LM'!$O$2,1,0)</f>
        <v>0</v>
      </c>
    </row>
    <row r="232" spans="1:22" ht="36">
      <c r="A232" s="70">
        <v>3</v>
      </c>
      <c r="B232" s="429" t="str">
        <f>'[1]Output tables 3'!F$4</f>
        <v>Level of Internet access - households - Percentage of households who have Internet access at home (+)</v>
      </c>
      <c r="C232" s="133" t="str">
        <f>'[1]Narrow list'!$A7</f>
        <v>perf</v>
      </c>
      <c r="D232" s="134" t="s">
        <v>206</v>
      </c>
      <c r="E232" s="135"/>
      <c r="F232" s="133">
        <f>'[1]Output tables 3'!F$23</f>
        <v>-3.1355605486881908</v>
      </c>
      <c r="G232" s="134" t="str">
        <f t="shared" si="16"/>
        <v>↑</v>
      </c>
      <c r="H232" s="136">
        <f>'[1]Output tables 4'!F$23</f>
        <v>13.399142431808496</v>
      </c>
      <c r="I232" s="66"/>
      <c r="J232" s="51"/>
      <c r="K232" s="283"/>
      <c r="L232" s="51">
        <f>IF($J232=1, IF(F232&lt;'Annex-LM'!$N$2,1,0),0)</f>
        <v>0</v>
      </c>
      <c r="M232" s="51">
        <f>IF($J232=1, IF(H232&lt;'Annex-LM'!$N$2,1,0),0)</f>
        <v>0</v>
      </c>
      <c r="N232" s="74"/>
      <c r="O232" s="248">
        <f>'[1]Output tables 4'!F$43</f>
        <v>1.1994371022787458</v>
      </c>
      <c r="P232" s="249">
        <f>'[1]Output tables 4'!F$42</f>
        <v>4.1428571428571432</v>
      </c>
      <c r="Q232" s="250" t="str">
        <f>'[1]Output tables 4'!F$49</f>
        <v>Good performance</v>
      </c>
      <c r="R232" s="249"/>
      <c r="S232" s="247">
        <f t="shared" si="17"/>
        <v>1</v>
      </c>
      <c r="U232" s="51">
        <f>IF(F232&lt;='Annex-LM'!$O$2,1,0)</f>
        <v>0</v>
      </c>
      <c r="V232" s="51">
        <f>IF(H232&lt;='Annex-LM'!$O$2,1,0)</f>
        <v>0</v>
      </c>
    </row>
    <row r="233" spans="1:22" ht="36">
      <c r="A233" s="70">
        <v>4</v>
      </c>
      <c r="B233" s="429" t="str">
        <f>'[1]Output tables 3'!G$4</f>
        <v>E-commerce via Internet - Percentage of enterprises' total turnover from e-commerce via Internet(+)</v>
      </c>
      <c r="C233" s="133" t="str">
        <f>'[1]Narrow list'!$A8</f>
        <v>perf</v>
      </c>
      <c r="D233" s="134" t="s">
        <v>121</v>
      </c>
      <c r="E233" s="135"/>
      <c r="F233" s="133" t="str">
        <f>'[1]Output tables 3'!G$23</f>
        <v/>
      </c>
      <c r="G233" s="134" t="str">
        <f t="shared" si="16"/>
        <v/>
      </c>
      <c r="H233" s="136" t="str">
        <f>'[1]Output tables 4'!G$23</f>
        <v/>
      </c>
      <c r="I233" s="66"/>
      <c r="J233" s="51"/>
      <c r="K233" s="283"/>
      <c r="L233" s="51">
        <f>IF($J233=1, IF(F233&lt;'Annex-LM'!$N$2,1,0),0)</f>
        <v>0</v>
      </c>
      <c r="M233" s="51">
        <f>IF($J233=1, IF(H233&lt;'Annex-LM'!$N$2,1,0),0)</f>
        <v>0</v>
      </c>
      <c r="N233" s="74"/>
      <c r="O233" s="248">
        <f>'[1]Output tables 4'!G$43</f>
        <v>0.51322649240120188</v>
      </c>
      <c r="P233" s="249">
        <f>'[1]Output tables 4'!G$42</f>
        <v>0.73333333333333339</v>
      </c>
      <c r="Q233" s="250" t="str">
        <f>'[1]Output tables 4'!G$49</f>
        <v>Good performance</v>
      </c>
      <c r="R233" s="249"/>
      <c r="S233" s="247">
        <f t="shared" si="17"/>
        <v>1</v>
      </c>
      <c r="U233" s="51">
        <f>IF(F233&lt;='Annex-LM'!$O$2,1,0)</f>
        <v>0</v>
      </c>
      <c r="V233" s="51">
        <f>IF(H233&lt;='Annex-LM'!$O$2,1,0)</f>
        <v>0</v>
      </c>
    </row>
    <row r="234" spans="1:22" ht="36">
      <c r="A234" s="70">
        <v>5</v>
      </c>
      <c r="B234" s="430" t="str">
        <f>'[1]Output tables 3'!H$4</f>
        <v>E-government on-line availability - Percentage of online availability of 20 basic public services(+)</v>
      </c>
      <c r="C234" s="128" t="str">
        <f>'[1]Narrow list'!$A9</f>
        <v>pol</v>
      </c>
      <c r="D234" s="129" t="s">
        <v>121</v>
      </c>
      <c r="E234" s="130">
        <v>0.5</v>
      </c>
      <c r="F234" s="128">
        <f>'[1]Output tables 3'!H$23</f>
        <v>22.833405941441615</v>
      </c>
      <c r="G234" s="129" t="str">
        <f t="shared" si="16"/>
        <v/>
      </c>
      <c r="H234" s="131" t="str">
        <f>'[1]Output tables 4'!H$23</f>
        <v/>
      </c>
      <c r="I234" s="66"/>
      <c r="J234" s="51">
        <v>1</v>
      </c>
      <c r="K234" s="283"/>
      <c r="L234" s="51">
        <f>IF($J234=1, IF(F234&lt;'Annex-LM'!$N$2,1,0),0)</f>
        <v>0</v>
      </c>
      <c r="M234" s="51">
        <f>IF($J234=1, IF(H234&lt;'Annex-LM'!$N$2,1,0),0)</f>
        <v>0</v>
      </c>
      <c r="N234" s="74"/>
      <c r="O234" s="244" t="str">
        <f>'[1]Output tables 4'!H$43</f>
        <v/>
      </c>
      <c r="P234" s="245" t="str">
        <f>'[1]Output tables 4'!H$42</f>
        <v>n.a.</v>
      </c>
      <c r="Q234" s="246" t="str">
        <f>'[1]Output tables 4'!H$49</f>
        <v>Good performance</v>
      </c>
      <c r="R234" s="245"/>
      <c r="S234" s="247">
        <f t="shared" si="17"/>
        <v>1</v>
      </c>
      <c r="U234" s="51">
        <f>IF(F234&lt;='Annex-LM'!$O$2,1,0)</f>
        <v>0</v>
      </c>
      <c r="V234" s="51">
        <f>IF(H234&lt;='Annex-LM'!$O$2,1,0)</f>
        <v>0</v>
      </c>
    </row>
    <row r="235" spans="1:22" ht="48">
      <c r="A235" s="70">
        <v>6</v>
      </c>
      <c r="B235" s="430" t="str">
        <f>'[1]Output tables 3'!I$4</f>
        <v>E-government usage by enterprises - Percentage of enterprises which use the Internet for interaction with public authorities(+)</v>
      </c>
      <c r="C235" s="128" t="str">
        <f>'[1]Narrow list'!$A10</f>
        <v>perf</v>
      </c>
      <c r="D235" s="129" t="s">
        <v>203</v>
      </c>
      <c r="E235" s="130">
        <v>0.5</v>
      </c>
      <c r="F235" s="128">
        <f>'[1]Output tables 3'!I$23</f>
        <v>7.3280122783281234</v>
      </c>
      <c r="G235" s="129" t="str">
        <f t="shared" si="16"/>
        <v>↑</v>
      </c>
      <c r="H235" s="131">
        <f>'[1]Output tables 4'!I$23</f>
        <v>-9.8147011875004715</v>
      </c>
      <c r="I235" s="66"/>
      <c r="J235" s="51">
        <v>1</v>
      </c>
      <c r="K235" s="283"/>
      <c r="L235" s="51">
        <f>IF($J235=1, IF(F235&lt;'Annex-LM'!$N$2,1,0),0)</f>
        <v>0</v>
      </c>
      <c r="M235" s="51">
        <f>IF($J235=1, IF(H235&lt;'Annex-LM'!$N$2,1,0),0)</f>
        <v>1</v>
      </c>
      <c r="N235" s="74"/>
      <c r="O235" s="244">
        <f>'[1]Output tables 4'!I$43</f>
        <v>1.884927482413902</v>
      </c>
      <c r="P235" s="245">
        <f>'[1]Output tables 4'!I$42</f>
        <v>4.5999999999999996</v>
      </c>
      <c r="Q235" s="246" t="str">
        <f>'[1]Output tables 4'!I$49</f>
        <v>Good performance</v>
      </c>
      <c r="R235" s="245"/>
      <c r="S235" s="247">
        <f t="shared" si="17"/>
        <v>1</v>
      </c>
      <c r="U235" s="51">
        <f>IF(F235&lt;='Annex-LM'!$O$2,1,0)</f>
        <v>0</v>
      </c>
      <c r="V235" s="51">
        <f>IF(H235&lt;='Annex-LM'!$O$2,1,0)</f>
        <v>0</v>
      </c>
    </row>
    <row r="236" spans="1:22" ht="48">
      <c r="A236" s="70">
        <v>7</v>
      </c>
      <c r="B236" s="429" t="str">
        <f>'[1]Output tables 3'!J$4</f>
        <v>E-government usage by individuals - total - Percentage of individuals aged 16 to 74 using the Internet for interaction with public authorities (+)</v>
      </c>
      <c r="C236" s="133" t="str">
        <f>'[1]Narrow list'!$A11</f>
        <v>perf</v>
      </c>
      <c r="D236" s="134" t="s">
        <v>206</v>
      </c>
      <c r="E236" s="135"/>
      <c r="F236" s="133">
        <f>'[1]Output tables 3'!J$23</f>
        <v>-7.8053355753532001</v>
      </c>
      <c r="G236" s="134" t="str">
        <f t="shared" si="16"/>
        <v>↑</v>
      </c>
      <c r="H236" s="136">
        <f>'[1]Output tables 4'!J$23</f>
        <v>3.8152061104898931</v>
      </c>
      <c r="I236" s="66"/>
      <c r="J236" s="51"/>
      <c r="K236" s="283"/>
      <c r="L236" s="51">
        <f>IF($J236=1, IF(F236&lt;'Annex-LM'!$N$2,1,0),0)</f>
        <v>0</v>
      </c>
      <c r="M236" s="51">
        <f>IF($J236=1, IF(H236&lt;'Annex-LM'!$N$2,1,0),0)</f>
        <v>0</v>
      </c>
      <c r="N236" s="74"/>
      <c r="O236" s="248">
        <f>'[1]Output tables 4'!J$43</f>
        <v>4.5869081494401636</v>
      </c>
      <c r="P236" s="249">
        <f>'[1]Output tables 4'!J$42</f>
        <v>-0.5</v>
      </c>
      <c r="Q236" s="250" t="str">
        <f>'[1]Output tables 4'!J$49</f>
        <v>Good performance</v>
      </c>
      <c r="R236" s="249"/>
      <c r="S236" s="247">
        <f t="shared" si="17"/>
        <v>1</v>
      </c>
      <c r="U236" s="51">
        <f>IF(F236&lt;='Annex-LM'!$O$2,1,0)</f>
        <v>0</v>
      </c>
      <c r="V236" s="51">
        <f>IF(H236&lt;='Annex-LM'!$O$2,1,0)</f>
        <v>0</v>
      </c>
    </row>
    <row r="237" spans="1:22" ht="36">
      <c r="A237" s="70">
        <v>8</v>
      </c>
      <c r="B237" s="430" t="str">
        <f>'[1]Output tables 3'!K$4</f>
        <v>Broadband penetration rate - Number of broadband lines subscribed in percentage of the population(+)</v>
      </c>
      <c r="C237" s="128" t="str">
        <f>'[1]Narrow list'!$A12</f>
        <v>perf</v>
      </c>
      <c r="D237" s="129" t="s">
        <v>182</v>
      </c>
      <c r="E237" s="130">
        <v>1</v>
      </c>
      <c r="F237" s="128">
        <f>'[1]Output tables 3'!K$23</f>
        <v>-7.1540507280816827</v>
      </c>
      <c r="G237" s="129" t="str">
        <f t="shared" si="16"/>
        <v>↑</v>
      </c>
      <c r="H237" s="131">
        <f>'[1]Output tables 4'!K$23</f>
        <v>7.9474438044061344</v>
      </c>
      <c r="I237" s="66"/>
      <c r="J237" s="51">
        <v>1</v>
      </c>
      <c r="K237" s="283"/>
      <c r="L237" s="51">
        <f>IF($J237=1, IF(F237&lt;'Annex-LM'!$N$2,1,0),0)</f>
        <v>1</v>
      </c>
      <c r="M237" s="51">
        <f>IF($J237=1, IF(H237&lt;'Annex-LM'!$N$2,1,0),0)</f>
        <v>0</v>
      </c>
      <c r="N237" s="74"/>
      <c r="O237" s="244">
        <f>'[1]Output tables 4'!K$43</f>
        <v>0.73398862287007083</v>
      </c>
      <c r="P237" s="245">
        <f>'[1]Output tables 4'!K$42</f>
        <v>3.6666666666666665</v>
      </c>
      <c r="Q237" s="246" t="str">
        <f>'[1]Output tables 4'!K$49</f>
        <v>Good performance</v>
      </c>
      <c r="R237" s="245"/>
      <c r="S237" s="247">
        <f t="shared" si="17"/>
        <v>1</v>
      </c>
      <c r="U237" s="51">
        <f>IF(F237&lt;='Annex-LM'!$O$2,1,0)</f>
        <v>0</v>
      </c>
      <c r="V237" s="51">
        <f>IF(H237&lt;='Annex-LM'!$O$2,1,0)</f>
        <v>0</v>
      </c>
    </row>
    <row r="238" spans="1:22" hidden="1" outlineLevel="1">
      <c r="A238" s="70">
        <v>9</v>
      </c>
      <c r="B238" s="429" t="str">
        <f>'[1]Output tables 3'!L$4</f>
        <v>indicator</v>
      </c>
      <c r="C238" s="141" t="str">
        <f>'[1]Narrow list'!$A13</f>
        <v>perf</v>
      </c>
      <c r="D238" s="145"/>
      <c r="E238" s="181"/>
      <c r="F238" s="141" t="str">
        <f>'[1]Output tables 3'!L$23</f>
        <v/>
      </c>
      <c r="G238" s="145" t="str">
        <f t="shared" si="16"/>
        <v/>
      </c>
      <c r="H238" s="142" t="str">
        <f>'[1]Output tables 4'!L$23</f>
        <v/>
      </c>
      <c r="I238" s="66"/>
      <c r="J238" s="51"/>
      <c r="K238" s="283"/>
      <c r="L238" s="51">
        <f>IF($J238=1, IF(F238&lt;'Annex-LM'!$N$2,1,0),0)</f>
        <v>0</v>
      </c>
      <c r="M238" s="51">
        <f>IF($J238=1, IF(H238&lt;'Annex-LM'!$N$2,1,0),0)</f>
        <v>0</v>
      </c>
      <c r="N238" s="74"/>
      <c r="O238" s="244" t="str">
        <f>'[1]Output tables 4'!L$43</f>
        <v/>
      </c>
      <c r="P238" s="245" t="str">
        <f>'[1]Output tables 4'!L$42</f>
        <v>n.a.</v>
      </c>
      <c r="Q238" s="246" t="str">
        <f>'[1]Output tables 4'!L$49</f>
        <v>Bad performance</v>
      </c>
      <c r="R238" s="245"/>
      <c r="S238" s="247">
        <f t="shared" si="17"/>
        <v>-1</v>
      </c>
      <c r="U238" s="51">
        <f>IF(F238&lt;='Annex-LM'!$O$2,1,0)</f>
        <v>0</v>
      </c>
      <c r="V238" s="51">
        <f>IF(H238&lt;='Annex-LM'!$O$2,1,0)</f>
        <v>0</v>
      </c>
    </row>
    <row r="239" spans="1:22" hidden="1" outlineLevel="1">
      <c r="A239" s="70">
        <v>10</v>
      </c>
      <c r="B239" s="429" t="str">
        <f>'[1]Output tables 3'!M$4</f>
        <v>indicator</v>
      </c>
      <c r="C239" s="141" t="str">
        <f>'[1]Narrow list'!$A14</f>
        <v>perf</v>
      </c>
      <c r="D239" s="145"/>
      <c r="E239" s="181"/>
      <c r="F239" s="141" t="str">
        <f>'[1]Output tables 3'!M$23</f>
        <v/>
      </c>
      <c r="G239" s="145" t="str">
        <f t="shared" si="16"/>
        <v/>
      </c>
      <c r="H239" s="142" t="str">
        <f>'[1]Output tables 4'!M$23</f>
        <v/>
      </c>
      <c r="I239" s="66"/>
      <c r="J239" s="51"/>
      <c r="K239" s="283"/>
      <c r="L239" s="51">
        <f>IF($J239=1, IF(F239&lt;'Annex-LM'!$N$2,1,0),0)</f>
        <v>0</v>
      </c>
      <c r="M239" s="51">
        <f>IF($J239=1, IF(H239&lt;'Annex-LM'!$N$2,1,0),0)</f>
        <v>0</v>
      </c>
      <c r="N239" s="74"/>
      <c r="O239" s="244" t="str">
        <f>'[1]Output tables 4'!M$43</f>
        <v/>
      </c>
      <c r="P239" s="245" t="str">
        <f>'[1]Output tables 4'!M$42</f>
        <v>n.a.</v>
      </c>
      <c r="Q239" s="246" t="str">
        <f>'[1]Output tables 4'!M$49</f>
        <v>Bad performance</v>
      </c>
      <c r="R239" s="245"/>
      <c r="S239" s="247">
        <f t="shared" si="17"/>
        <v>-1</v>
      </c>
      <c r="U239" s="51">
        <f>IF(F239&lt;='Annex-LM'!$O$2,1,0)</f>
        <v>0</v>
      </c>
      <c r="V239" s="51">
        <f>IF(H239&lt;='Annex-LM'!$O$2,1,0)</f>
        <v>0</v>
      </c>
    </row>
    <row r="240" spans="1:22" hidden="1" outlineLevel="1">
      <c r="A240" s="70">
        <v>11</v>
      </c>
      <c r="B240" s="429" t="str">
        <f>'[1]Output tables 3'!N$4</f>
        <v>Indicator</v>
      </c>
      <c r="C240" s="141" t="str">
        <f>'[1]Narrow list'!$A15</f>
        <v>perf</v>
      </c>
      <c r="D240" s="145"/>
      <c r="E240" s="181"/>
      <c r="F240" s="141" t="str">
        <f>'[1]Output tables 3'!N$23</f>
        <v/>
      </c>
      <c r="G240" s="145" t="str">
        <f t="shared" si="16"/>
        <v/>
      </c>
      <c r="H240" s="142" t="str">
        <f>'[1]Output tables 4'!N$23</f>
        <v/>
      </c>
      <c r="I240" s="66"/>
      <c r="J240" s="51"/>
      <c r="K240" s="283"/>
      <c r="L240" s="51">
        <f>IF($J240=1, IF(F240&lt;'Annex-LM'!$N$2,1,0),0)</f>
        <v>0</v>
      </c>
      <c r="M240" s="51">
        <f>IF($J240=1, IF(H240&lt;'Annex-LM'!$N$2,1,0),0)</f>
        <v>0</v>
      </c>
      <c r="N240" s="74"/>
      <c r="O240" s="244" t="str">
        <f>'[1]Output tables 4'!N$43</f>
        <v/>
      </c>
      <c r="P240" s="245" t="str">
        <f>'[1]Output tables 4'!N$42</f>
        <v>n.a.</v>
      </c>
      <c r="Q240" s="246" t="str">
        <f>'[1]Output tables 4'!N$49</f>
        <v>Good performance</v>
      </c>
      <c r="R240" s="245"/>
      <c r="S240" s="247">
        <f t="shared" si="17"/>
        <v>1</v>
      </c>
      <c r="U240" s="51">
        <f>IF(F240&lt;='Annex-LM'!$O$2,1,0)</f>
        <v>0</v>
      </c>
      <c r="V240" s="51">
        <f>IF(H240&lt;='Annex-LM'!$O$2,1,0)</f>
        <v>0</v>
      </c>
    </row>
    <row r="241" spans="1:22" hidden="1" outlineLevel="1">
      <c r="A241" s="70">
        <v>12</v>
      </c>
      <c r="B241" s="429" t="str">
        <f>'[1]Output tables 3'!O$4</f>
        <v>Indicator</v>
      </c>
      <c r="C241" s="141" t="str">
        <f>'[1]Narrow list'!$A16</f>
        <v>pol</v>
      </c>
      <c r="D241" s="145"/>
      <c r="E241" s="181"/>
      <c r="F241" s="141" t="str">
        <f>'[1]Output tables 3'!O$23</f>
        <v/>
      </c>
      <c r="G241" s="145" t="str">
        <f t="shared" si="16"/>
        <v/>
      </c>
      <c r="H241" s="142" t="str">
        <f>'[1]Output tables 4'!O$23</f>
        <v/>
      </c>
      <c r="I241" s="66"/>
      <c r="J241" s="51"/>
      <c r="K241" s="283"/>
      <c r="L241" s="51">
        <f>IF($J241=1, IF(F241&lt;'Annex-LM'!$N$2,1,0),0)</f>
        <v>0</v>
      </c>
      <c r="M241" s="51">
        <f>IF($J241=1, IF(H241&lt;'Annex-LM'!$N$2,1,0),0)</f>
        <v>0</v>
      </c>
      <c r="N241" s="74"/>
      <c r="O241" s="248" t="str">
        <f>'[1]Output tables 4'!O$43</f>
        <v/>
      </c>
      <c r="P241" s="249" t="str">
        <f>'[1]Output tables 4'!O$42</f>
        <v>n.a.</v>
      </c>
      <c r="Q241" s="250" t="str">
        <f>'[1]Output tables 4'!O$49</f>
        <v>Good performance</v>
      </c>
      <c r="R241" s="249"/>
      <c r="S241" s="247">
        <f t="shared" si="17"/>
        <v>1</v>
      </c>
      <c r="U241" s="51">
        <f>IF(F241&lt;='Annex-LM'!$O$2,1,0)</f>
        <v>0</v>
      </c>
      <c r="V241" s="51">
        <f>IF(H241&lt;='Annex-LM'!$O$2,1,0)</f>
        <v>0</v>
      </c>
    </row>
    <row r="242" spans="1:22" hidden="1" outlineLevel="1">
      <c r="A242" s="70">
        <v>13</v>
      </c>
      <c r="B242" s="429" t="str">
        <f>'[1]Output tables 3'!P$4</f>
        <v>Indicator</v>
      </c>
      <c r="C242" s="141" t="str">
        <f>'[1]Narrow list'!$A17</f>
        <v>pol</v>
      </c>
      <c r="D242" s="145"/>
      <c r="E242" s="181"/>
      <c r="F242" s="141" t="str">
        <f>'[1]Output tables 3'!P$23</f>
        <v/>
      </c>
      <c r="G242" s="145" t="str">
        <f t="shared" si="16"/>
        <v/>
      </c>
      <c r="H242" s="142" t="str">
        <f>'[1]Output tables 4'!P$23</f>
        <v/>
      </c>
      <c r="I242" s="66"/>
      <c r="J242" s="51"/>
      <c r="K242" s="283"/>
      <c r="L242" s="51">
        <f>IF($J242=1, IF(F242&lt;'Annex-LM'!$N$2,1,0),0)</f>
        <v>0</v>
      </c>
      <c r="M242" s="51">
        <f>IF($J242=1, IF(H242&lt;'Annex-LM'!$N$2,1,0),0)</f>
        <v>0</v>
      </c>
      <c r="N242" s="74"/>
      <c r="O242" s="244" t="str">
        <f>'[1]Output tables 4'!P$43</f>
        <v/>
      </c>
      <c r="P242" s="245" t="str">
        <f>'[1]Output tables 4'!P$42</f>
        <v>n.a.</v>
      </c>
      <c r="Q242" s="246" t="str">
        <f>'[1]Output tables 4'!P$49</f>
        <v>Good performance</v>
      </c>
      <c r="R242" s="245"/>
      <c r="S242" s="247">
        <f t="shared" si="17"/>
        <v>1</v>
      </c>
      <c r="U242" s="51">
        <f>IF(F242&lt;='Annex-LM'!$O$2,1,0)</f>
        <v>0</v>
      </c>
      <c r="V242" s="51">
        <f>IF(H242&lt;='Annex-LM'!$O$2,1,0)</f>
        <v>0</v>
      </c>
    </row>
    <row r="243" spans="1:22" hidden="1" outlineLevel="1">
      <c r="A243" s="70">
        <v>14</v>
      </c>
      <c r="B243" s="429" t="str">
        <f>'[1]Output tables 3'!Q$4</f>
        <v>Indicator</v>
      </c>
      <c r="C243" s="141" t="str">
        <f>'[1]Narrow list'!$A18</f>
        <v>pol</v>
      </c>
      <c r="D243" s="145"/>
      <c r="E243" s="181"/>
      <c r="F243" s="141" t="str">
        <f>'[1]Output tables 3'!Q$23</f>
        <v/>
      </c>
      <c r="G243" s="145" t="str">
        <f t="shared" si="16"/>
        <v/>
      </c>
      <c r="H243" s="142" t="str">
        <f>'[1]Output tables 4'!Q$23</f>
        <v/>
      </c>
      <c r="I243" s="66"/>
      <c r="J243" s="51"/>
      <c r="K243" s="283"/>
      <c r="L243" s="51">
        <f>IF($J243=1, IF(F243&lt;'Annex-LM'!$N$2,1,0),0)</f>
        <v>0</v>
      </c>
      <c r="M243" s="51">
        <f>IF($J243=1, IF(H243&lt;'Annex-LM'!$N$2,1,0),0)</f>
        <v>0</v>
      </c>
      <c r="N243" s="74"/>
      <c r="O243" s="248" t="str">
        <f>'[1]Output tables 4'!Q$43</f>
        <v/>
      </c>
      <c r="P243" s="249" t="str">
        <f>'[1]Output tables 4'!Q$42</f>
        <v>n.a.</v>
      </c>
      <c r="Q243" s="250" t="str">
        <f>'[1]Output tables 4'!Q$49</f>
        <v>Good performance</v>
      </c>
      <c r="R243" s="249"/>
      <c r="S243" s="247">
        <f t="shared" si="17"/>
        <v>1</v>
      </c>
      <c r="U243" s="51">
        <f>IF(F243&lt;='Annex-LM'!$O$2,1,0)</f>
        <v>0</v>
      </c>
      <c r="V243" s="51">
        <f>IF(H243&lt;='Annex-LM'!$O$2,1,0)</f>
        <v>0</v>
      </c>
    </row>
    <row r="244" spans="1:22" hidden="1" outlineLevel="1">
      <c r="A244" s="70">
        <v>15</v>
      </c>
      <c r="B244" s="429" t="str">
        <f>'[1]Output tables 3'!R$4</f>
        <v>Indicator</v>
      </c>
      <c r="C244" s="141" t="str">
        <f>'[1]Narrow list'!$A19</f>
        <v>pol</v>
      </c>
      <c r="D244" s="145"/>
      <c r="E244" s="181"/>
      <c r="F244" s="141" t="str">
        <f>'[1]Output tables 3'!R$23</f>
        <v/>
      </c>
      <c r="G244" s="145" t="str">
        <f t="shared" si="16"/>
        <v/>
      </c>
      <c r="H244" s="142" t="str">
        <f>'[1]Output tables 4'!R$23</f>
        <v/>
      </c>
      <c r="I244" s="66"/>
      <c r="J244" s="51"/>
      <c r="K244" s="283"/>
      <c r="L244" s="51">
        <f>IF($J244=1, IF(F244&lt;'Annex-LM'!$N$2,1,0),0)</f>
        <v>0</v>
      </c>
      <c r="M244" s="51">
        <f>IF($J244=1, IF(H244&lt;'Annex-LM'!$N$2,1,0),0)</f>
        <v>0</v>
      </c>
      <c r="N244" s="74"/>
      <c r="O244" s="248" t="str">
        <f>'[1]Output tables 4'!R$43</f>
        <v/>
      </c>
      <c r="P244" s="249" t="str">
        <f>'[1]Output tables 4'!R$42</f>
        <v>n.a.</v>
      </c>
      <c r="Q244" s="250" t="str">
        <f>'[1]Output tables 4'!R$49</f>
        <v>Good performance</v>
      </c>
      <c r="R244" s="249"/>
      <c r="S244" s="247">
        <f t="shared" si="17"/>
        <v>1</v>
      </c>
      <c r="U244" s="51">
        <f>IF(F244&lt;='Annex-LM'!$O$2,1,0)</f>
        <v>0</v>
      </c>
      <c r="V244" s="51">
        <f>IF(H244&lt;='Annex-LM'!$O$2,1,0)</f>
        <v>0</v>
      </c>
    </row>
    <row r="245" spans="1:22" hidden="1" outlineLevel="1">
      <c r="A245" s="70">
        <v>16</v>
      </c>
      <c r="B245" s="429" t="str">
        <f>'[1]Output tables 3'!S$4</f>
        <v>Indicator</v>
      </c>
      <c r="C245" s="141" t="str">
        <f>'[1]Narrow list'!$A20</f>
        <v>pol</v>
      </c>
      <c r="D245" s="145"/>
      <c r="E245" s="181"/>
      <c r="F245" s="141" t="str">
        <f>'[1]Output tables 3'!S$23</f>
        <v/>
      </c>
      <c r="G245" s="145" t="str">
        <f t="shared" si="16"/>
        <v/>
      </c>
      <c r="H245" s="142" t="str">
        <f>'[1]Output tables 4'!S$23</f>
        <v/>
      </c>
      <c r="I245" s="66"/>
      <c r="J245" s="51"/>
      <c r="K245" s="283"/>
      <c r="L245" s="51">
        <f>IF($J245=1, IF(F245&lt;'Annex-LM'!$N$2,1,0),0)</f>
        <v>0</v>
      </c>
      <c r="M245" s="51">
        <f>IF($J245=1, IF(H245&lt;'Annex-LM'!$N$2,1,0),0)</f>
        <v>0</v>
      </c>
      <c r="N245" s="74"/>
      <c r="O245" s="248" t="str">
        <f>'[1]Output tables 4'!S$43</f>
        <v/>
      </c>
      <c r="P245" s="249" t="str">
        <f>'[1]Output tables 4'!S$42</f>
        <v>n.a.</v>
      </c>
      <c r="Q245" s="250" t="str">
        <f>'[1]Output tables 4'!S$49</f>
        <v>Good performance</v>
      </c>
      <c r="R245" s="249"/>
      <c r="S245" s="247">
        <f t="shared" si="17"/>
        <v>1</v>
      </c>
      <c r="U245" s="51">
        <f>IF(F245&lt;='Annex-LM'!$O$2,1,0)</f>
        <v>0</v>
      </c>
      <c r="V245" s="51">
        <f>IF(H245&lt;='Annex-LM'!$O$2,1,0)</f>
        <v>0</v>
      </c>
    </row>
    <row r="246" spans="1:22" hidden="1" outlineLevel="1">
      <c r="A246" s="70">
        <v>17</v>
      </c>
      <c r="B246" s="429" t="str">
        <f>'[1]Output tables 3'!T$4</f>
        <v>Indicator</v>
      </c>
      <c r="C246" s="141" t="str">
        <f>'[1]Narrow list'!$A21</f>
        <v>pol</v>
      </c>
      <c r="D246" s="145"/>
      <c r="E246" s="181"/>
      <c r="F246" s="141" t="str">
        <f>'[1]Output tables 3'!T$23</f>
        <v/>
      </c>
      <c r="G246" s="145" t="str">
        <f t="shared" si="16"/>
        <v/>
      </c>
      <c r="H246" s="142" t="str">
        <f>'[1]Output tables 4'!T$23</f>
        <v/>
      </c>
      <c r="I246" s="66"/>
      <c r="J246" s="51"/>
      <c r="K246" s="283"/>
      <c r="L246" s="51">
        <f>IF($J246=1, IF(F246&lt;'Annex-LM'!$N$2,1,0),0)</f>
        <v>0</v>
      </c>
      <c r="M246" s="51">
        <f>IF($J246=1, IF(H246&lt;'Annex-LM'!$N$2,1,0),0)</f>
        <v>0</v>
      </c>
      <c r="N246" s="74"/>
      <c r="O246" s="248" t="str">
        <f>'[1]Output tables 4'!T$43</f>
        <v/>
      </c>
      <c r="P246" s="249" t="str">
        <f>'[1]Output tables 4'!T$42</f>
        <v>n.a.</v>
      </c>
      <c r="Q246" s="250" t="str">
        <f>'[1]Output tables 4'!T$49</f>
        <v>Good performance</v>
      </c>
      <c r="R246" s="249"/>
      <c r="S246" s="247">
        <f t="shared" si="17"/>
        <v>1</v>
      </c>
      <c r="U246" s="51">
        <f>IF(F246&lt;='Annex-LM'!$O$2,1,0)</f>
        <v>0</v>
      </c>
      <c r="V246" s="51">
        <f>IF(H246&lt;='Annex-LM'!$O$2,1,0)</f>
        <v>0</v>
      </c>
    </row>
    <row r="247" spans="1:22" hidden="1" outlineLevel="1">
      <c r="A247" s="70">
        <v>18</v>
      </c>
      <c r="B247" s="429" t="str">
        <f>'[1]Output tables 3'!U$4</f>
        <v>Indicator</v>
      </c>
      <c r="C247" s="141" t="str">
        <f>'[1]Narrow list'!$A22</f>
        <v>pol</v>
      </c>
      <c r="D247" s="145"/>
      <c r="E247" s="181"/>
      <c r="F247" s="141" t="str">
        <f>'[1]Output tables 3'!U$23</f>
        <v/>
      </c>
      <c r="G247" s="145" t="str">
        <f t="shared" si="16"/>
        <v/>
      </c>
      <c r="H247" s="142" t="str">
        <f>'[1]Output tables 4'!U$23</f>
        <v/>
      </c>
      <c r="I247" s="66"/>
      <c r="J247" s="51"/>
      <c r="K247" s="283"/>
      <c r="L247" s="51">
        <f>IF($J247=1, IF(F247&lt;'Annex-LM'!$N$2,1,0),0)</f>
        <v>0</v>
      </c>
      <c r="M247" s="51">
        <f>IF($J247=1, IF(H247&lt;'Annex-LM'!$N$2,1,0),0)</f>
        <v>0</v>
      </c>
      <c r="N247" s="74"/>
      <c r="O247" s="248" t="str">
        <f>'[1]Output tables 4'!U$43</f>
        <v/>
      </c>
      <c r="P247" s="249" t="str">
        <f>'[1]Output tables 4'!U$42</f>
        <v>n.a.</v>
      </c>
      <c r="Q247" s="250" t="str">
        <f>'[1]Output tables 4'!U$49</f>
        <v>Good performance</v>
      </c>
      <c r="R247" s="249"/>
      <c r="S247" s="247">
        <f t="shared" si="17"/>
        <v>1</v>
      </c>
      <c r="U247" s="51">
        <f>IF(F247&lt;='Annex-LM'!$O$2,1,0)</f>
        <v>0</v>
      </c>
      <c r="V247" s="51">
        <f>IF(H247&lt;='Annex-LM'!$O$2,1,0)</f>
        <v>0</v>
      </c>
    </row>
    <row r="248" spans="1:22" hidden="1" outlineLevel="1">
      <c r="A248" s="70">
        <v>19</v>
      </c>
      <c r="B248" s="429" t="str">
        <f>'[1]Output tables 3'!V$4</f>
        <v>Indicator</v>
      </c>
      <c r="C248" s="141" t="str">
        <f>'[1]Narrow list'!$A23</f>
        <v>perf</v>
      </c>
      <c r="D248" s="145"/>
      <c r="E248" s="181"/>
      <c r="F248" s="141" t="str">
        <f>'[1]Output tables 3'!V$23</f>
        <v/>
      </c>
      <c r="G248" s="145" t="str">
        <f t="shared" si="16"/>
        <v/>
      </c>
      <c r="H248" s="142" t="str">
        <f>'[1]Output tables 4'!V$23</f>
        <v/>
      </c>
      <c r="I248" s="66"/>
      <c r="J248" s="51"/>
      <c r="K248" s="283"/>
      <c r="L248" s="51">
        <f>IF($J248=1, IF(F248&lt;'Annex-LM'!$N$2,1,0),0)</f>
        <v>0</v>
      </c>
      <c r="M248" s="51">
        <f>IF($J248=1, IF(H248&lt;'Annex-LM'!$N$2,1,0),0)</f>
        <v>0</v>
      </c>
      <c r="N248" s="74"/>
      <c r="O248" s="248" t="str">
        <f>'[1]Output tables 4'!V$43</f>
        <v/>
      </c>
      <c r="P248" s="249" t="str">
        <f>'[1]Output tables 4'!V$42</f>
        <v>n.a.</v>
      </c>
      <c r="Q248" s="250" t="str">
        <f>'[1]Output tables 4'!V$49</f>
        <v>Good performance</v>
      </c>
      <c r="R248" s="249"/>
      <c r="S248" s="247">
        <f t="shared" si="17"/>
        <v>1</v>
      </c>
      <c r="U248" s="51">
        <f>IF(F248&lt;='Annex-LM'!$O$2,1,0)</f>
        <v>0</v>
      </c>
      <c r="V248" s="51">
        <f>IF(H248&lt;='Annex-LM'!$O$2,1,0)</f>
        <v>0</v>
      </c>
    </row>
    <row r="249" spans="1:22" hidden="1" outlineLevel="1">
      <c r="A249" s="70">
        <v>20</v>
      </c>
      <c r="B249" s="429" t="str">
        <f>'[1]Output tables 3'!W$4</f>
        <v>Indicator</v>
      </c>
      <c r="C249" s="141" t="str">
        <f>'[1]Narrow list'!$A24</f>
        <v>perf</v>
      </c>
      <c r="D249" s="145"/>
      <c r="E249" s="181"/>
      <c r="F249" s="141" t="str">
        <f>'[1]Output tables 3'!W$23</f>
        <v/>
      </c>
      <c r="G249" s="145" t="str">
        <f t="shared" si="16"/>
        <v/>
      </c>
      <c r="H249" s="142" t="str">
        <f>'[1]Output tables 4'!W$23</f>
        <v/>
      </c>
      <c r="I249" s="66"/>
      <c r="J249" s="51"/>
      <c r="K249" s="283"/>
      <c r="L249" s="51">
        <f>IF($J249=1, IF(F249&lt;'Annex-LM'!$N$2,1,0),0)</f>
        <v>0</v>
      </c>
      <c r="M249" s="51">
        <f>IF($J249=1, IF(H249&lt;'Annex-LM'!$N$2,1,0),0)</f>
        <v>0</v>
      </c>
      <c r="N249" s="74"/>
      <c r="O249" s="248" t="str">
        <f>'[1]Output tables 4'!W$43</f>
        <v/>
      </c>
      <c r="P249" s="249" t="str">
        <f>'[1]Output tables 4'!W$42</f>
        <v>n.a.</v>
      </c>
      <c r="Q249" s="250" t="str">
        <f>'[1]Output tables 4'!W$49</f>
        <v>Good performance</v>
      </c>
      <c r="R249" s="249"/>
      <c r="S249" s="247">
        <f t="shared" si="17"/>
        <v>1</v>
      </c>
      <c r="U249" s="51">
        <f>IF(F249&lt;='Annex-LM'!$O$2,1,0)</f>
        <v>0</v>
      </c>
      <c r="V249" s="51">
        <f>IF(H249&lt;='Annex-LM'!$O$2,1,0)</f>
        <v>0</v>
      </c>
    </row>
    <row r="250" spans="1:22" hidden="1" outlineLevel="1">
      <c r="A250" s="70">
        <v>21</v>
      </c>
      <c r="B250" s="429" t="str">
        <f>'[1]Output tables 3'!X$4</f>
        <v>Indicator</v>
      </c>
      <c r="C250" s="141" t="str">
        <f>'[1]Narrow list'!$A25</f>
        <v>perf</v>
      </c>
      <c r="D250" s="145"/>
      <c r="E250" s="181"/>
      <c r="F250" s="141" t="str">
        <f>'[1]Output tables 3'!X$23</f>
        <v/>
      </c>
      <c r="G250" s="145" t="str">
        <f t="shared" si="16"/>
        <v/>
      </c>
      <c r="H250" s="142" t="str">
        <f>'[1]Output tables 4'!X$23</f>
        <v/>
      </c>
      <c r="I250" s="66"/>
      <c r="J250" s="51"/>
      <c r="K250" s="283"/>
      <c r="L250" s="51">
        <f>IF($J250=1, IF(F250&lt;'Annex-LM'!$N$2,1,0),0)</f>
        <v>0</v>
      </c>
      <c r="M250" s="51">
        <f>IF($J250=1, IF(H250&lt;'Annex-LM'!$N$2,1,0),0)</f>
        <v>0</v>
      </c>
      <c r="N250" s="74"/>
      <c r="O250" s="248" t="str">
        <f>'[1]Output tables 4'!X$43</f>
        <v/>
      </c>
      <c r="P250" s="249" t="str">
        <f>'[1]Output tables 4'!X$42</f>
        <v>n.a.</v>
      </c>
      <c r="Q250" s="250" t="str">
        <f>'[1]Output tables 4'!X$49</f>
        <v>Good performance</v>
      </c>
      <c r="R250" s="249"/>
      <c r="S250" s="247">
        <f t="shared" si="17"/>
        <v>1</v>
      </c>
      <c r="U250" s="51">
        <f>IF(F250&lt;='Annex-LM'!$O$2,1,0)</f>
        <v>0</v>
      </c>
      <c r="V250" s="51">
        <f>IF(H250&lt;='Annex-LM'!$O$2,1,0)</f>
        <v>0</v>
      </c>
    </row>
    <row r="251" spans="1:22" ht="13.5" hidden="1" outlineLevel="1" thickBot="1">
      <c r="A251" s="70">
        <v>22</v>
      </c>
      <c r="B251" s="429" t="str">
        <f>'[1]Output tables 3'!Y$4</f>
        <v>Indicator</v>
      </c>
      <c r="C251" s="197" t="str">
        <f>'[1]Narrow list'!$A26</f>
        <v>pol</v>
      </c>
      <c r="D251" s="190"/>
      <c r="E251" s="191"/>
      <c r="F251" s="197" t="str">
        <f>'[1]Output tables 3'!Y$23</f>
        <v/>
      </c>
      <c r="G251" s="190" t="str">
        <f t="shared" si="16"/>
        <v/>
      </c>
      <c r="H251" s="198" t="str">
        <f>'[1]Output tables 4'!Y$23</f>
        <v/>
      </c>
      <c r="I251" s="66"/>
      <c r="J251" s="51"/>
      <c r="K251" s="283"/>
      <c r="L251" s="51">
        <f>IF($J251=1, IF(F251&lt;'Annex-LM'!$N$2,1,0),0)</f>
        <v>0</v>
      </c>
      <c r="M251" s="51">
        <f>IF($J251=1, IF(H251&lt;'Annex-LM'!$N$2,1,0),0)</f>
        <v>0</v>
      </c>
      <c r="N251" s="74"/>
      <c r="O251" s="248" t="str">
        <f>'[1]Output tables 4'!Y$43</f>
        <v/>
      </c>
      <c r="P251" s="249" t="str">
        <f>'[1]Output tables 4'!Y$42</f>
        <v>n.a.</v>
      </c>
      <c r="Q251" s="250" t="str">
        <f>'[1]Output tables 4'!Y$49</f>
        <v>Good performance</v>
      </c>
      <c r="R251" s="249"/>
      <c r="S251" s="247">
        <f t="shared" si="17"/>
        <v>1</v>
      </c>
      <c r="U251" s="51">
        <f>IF(F251&lt;='Annex-LM'!$O$2,1,0)</f>
        <v>0</v>
      </c>
      <c r="V251" s="51">
        <f>IF(H251&lt;='Annex-LM'!$O$2,1,0)</f>
        <v>0</v>
      </c>
    </row>
    <row r="252" spans="1:22" ht="13.5" collapsed="1" thickBot="1">
      <c r="A252" s="70"/>
      <c r="B252" s="427"/>
      <c r="C252" s="145"/>
      <c r="D252" s="145"/>
      <c r="E252" s="181"/>
      <c r="F252" s="145"/>
      <c r="G252" s="145" t="str">
        <f t="shared" si="16"/>
        <v/>
      </c>
      <c r="H252" s="145"/>
      <c r="I252" s="66"/>
      <c r="J252" s="51"/>
      <c r="K252" s="283"/>
      <c r="L252" s="51"/>
      <c r="M252" s="51"/>
      <c r="N252" s="74"/>
      <c r="O252" s="248"/>
      <c r="P252" s="249"/>
      <c r="Q252" s="250"/>
      <c r="R252" s="249"/>
      <c r="S252" s="247" t="str">
        <f t="shared" si="17"/>
        <v/>
      </c>
      <c r="U252" s="51"/>
      <c r="V252" s="51"/>
    </row>
    <row r="253" spans="1:22" ht="30.75" thickBot="1">
      <c r="A253" s="28"/>
      <c r="B253" s="230" t="s">
        <v>76</v>
      </c>
      <c r="C253" s="231"/>
      <c r="D253" s="231"/>
      <c r="E253" s="232"/>
      <c r="F253" s="233">
        <f>'[1]Output tables 3'!Z$23</f>
        <v>3.9633291909015935</v>
      </c>
      <c r="G253" s="233"/>
      <c r="H253" s="234">
        <f>'[1]Output tables 4'!Z$23</f>
        <v>2</v>
      </c>
      <c r="I253" s="66"/>
      <c r="J253" s="53">
        <f>SUM(J230:J251)</f>
        <v>5</v>
      </c>
      <c r="K253" s="51"/>
      <c r="L253" s="287">
        <f>SUM(L230:L251)</f>
        <v>1</v>
      </c>
      <c r="M253" s="288">
        <f>SUM(M230:M251)</f>
        <v>1</v>
      </c>
      <c r="N253" s="74"/>
      <c r="O253" s="263"/>
      <c r="P253" s="263"/>
      <c r="Q253" s="383"/>
      <c r="R253" s="263"/>
      <c r="S253" s="361"/>
      <c r="T253" s="63"/>
      <c r="U253" s="287">
        <f>SUM(U230:U251)</f>
        <v>0</v>
      </c>
      <c r="V253" s="288">
        <f>SUM(V230:V251)</f>
        <v>0</v>
      </c>
    </row>
    <row r="254" spans="1:22">
      <c r="A254" s="28"/>
      <c r="B254" s="206"/>
      <c r="C254" s="506"/>
      <c r="D254" s="506"/>
      <c r="E254" s="506"/>
      <c r="F254" s="506"/>
      <c r="G254" s="506"/>
      <c r="H254" s="506"/>
      <c r="I254" s="66"/>
      <c r="J254" s="59"/>
      <c r="K254" s="51"/>
      <c r="L254" s="51"/>
      <c r="M254" s="289"/>
      <c r="N254" s="74"/>
      <c r="O254" s="74"/>
      <c r="U254" s="51"/>
      <c r="V254" s="51"/>
    </row>
    <row r="255" spans="1:22">
      <c r="U255" s="51"/>
      <c r="V255" s="51"/>
    </row>
    <row r="256" spans="1:22">
      <c r="U256" s="51"/>
      <c r="V256" s="51"/>
    </row>
    <row r="257" spans="21:22">
      <c r="U257" s="51"/>
      <c r="V257" s="51"/>
    </row>
    <row r="258" spans="21:22">
      <c r="U258" s="51"/>
      <c r="V258" s="51"/>
    </row>
    <row r="259" spans="21:22">
      <c r="U259" s="51"/>
      <c r="V259" s="51"/>
    </row>
    <row r="260" spans="21:22">
      <c r="U260" s="51"/>
      <c r="V260" s="51"/>
    </row>
    <row r="261" spans="21:22">
      <c r="U261" s="51"/>
      <c r="V261" s="51"/>
    </row>
    <row r="262" spans="21:22">
      <c r="U262" s="51"/>
      <c r="V262" s="51"/>
    </row>
    <row r="263" spans="21:22">
      <c r="U263" s="51"/>
      <c r="V263" s="51"/>
    </row>
    <row r="264" spans="21:22">
      <c r="U264" s="51"/>
      <c r="V264" s="51"/>
    </row>
    <row r="265" spans="21:22">
      <c r="U265" s="51"/>
      <c r="V265" s="51"/>
    </row>
    <row r="266" spans="21:22">
      <c r="U266" s="51"/>
      <c r="V266" s="51"/>
    </row>
    <row r="267" spans="21:22">
      <c r="U267" s="51"/>
      <c r="V267" s="51"/>
    </row>
    <row r="268" spans="21:22">
      <c r="U268" s="51"/>
      <c r="V268" s="51"/>
    </row>
    <row r="269" spans="21:22">
      <c r="U269" s="51"/>
      <c r="V269" s="51"/>
    </row>
    <row r="270" spans="21:22">
      <c r="U270" s="51"/>
      <c r="V270" s="51"/>
    </row>
    <row r="271" spans="21:22">
      <c r="U271" s="51"/>
      <c r="V271" s="51"/>
    </row>
    <row r="272" spans="21:22">
      <c r="U272" s="51"/>
      <c r="V272" s="51"/>
    </row>
    <row r="273" spans="21:22" ht="13.5" thickBot="1">
      <c r="U273" s="287"/>
      <c r="V273" s="288"/>
    </row>
    <row r="274" spans="21:22">
      <c r="U274" s="51"/>
      <c r="V274" s="289"/>
    </row>
    <row r="275" spans="21:22">
      <c r="V275" s="53"/>
    </row>
    <row r="276" spans="21:22">
      <c r="V276" s="53"/>
    </row>
    <row r="278" spans="21:22" ht="13.5" thickBot="1">
      <c r="U278" s="282"/>
      <c r="V278" s="53"/>
    </row>
    <row r="279" spans="21:22" ht="13.5" thickBot="1">
      <c r="U279" s="284"/>
      <c r="V279" s="285"/>
    </row>
    <row r="280" spans="21:22">
      <c r="U280" s="51"/>
      <c r="V280" s="51"/>
    </row>
    <row r="281" spans="21:22">
      <c r="U281" s="51"/>
      <c r="V281" s="51"/>
    </row>
    <row r="282" spans="21:22">
      <c r="U282" s="51"/>
      <c r="V282" s="51"/>
    </row>
    <row r="283" spans="21:22">
      <c r="U283" s="51"/>
      <c r="V283" s="51"/>
    </row>
    <row r="284" spans="21:22">
      <c r="U284" s="51"/>
      <c r="V284" s="51"/>
    </row>
    <row r="285" spans="21:22">
      <c r="U285" s="51"/>
      <c r="V285" s="51"/>
    </row>
    <row r="286" spans="21:22">
      <c r="U286" s="51"/>
      <c r="V286" s="51"/>
    </row>
    <row r="287" spans="21:22">
      <c r="U287" s="51"/>
      <c r="V287" s="51"/>
    </row>
    <row r="288" spans="21:22">
      <c r="U288" s="51"/>
      <c r="V288" s="51"/>
    </row>
    <row r="289" spans="21:22">
      <c r="U289" s="51"/>
      <c r="V289" s="51"/>
    </row>
    <row r="290" spans="21:22">
      <c r="U290" s="51"/>
      <c r="V290" s="51"/>
    </row>
    <row r="291" spans="21:22">
      <c r="U291" s="51"/>
      <c r="V291" s="51"/>
    </row>
    <row r="292" spans="21:22">
      <c r="U292" s="51"/>
      <c r="V292" s="51"/>
    </row>
    <row r="293" spans="21:22">
      <c r="U293" s="51"/>
      <c r="V293" s="51"/>
    </row>
    <row r="294" spans="21:22">
      <c r="U294" s="51"/>
      <c r="V294" s="51"/>
    </row>
    <row r="295" spans="21:22">
      <c r="U295" s="51"/>
      <c r="V295" s="51"/>
    </row>
    <row r="296" spans="21:22">
      <c r="U296" s="51"/>
      <c r="V296" s="51"/>
    </row>
    <row r="297" spans="21:22">
      <c r="U297" s="51"/>
      <c r="V297" s="51"/>
    </row>
    <row r="298" spans="21:22">
      <c r="U298" s="51"/>
      <c r="V298" s="51"/>
    </row>
    <row r="299" spans="21:22">
      <c r="U299" s="51"/>
      <c r="V299" s="51"/>
    </row>
    <row r="300" spans="21:22">
      <c r="U300" s="51"/>
      <c r="V300" s="51"/>
    </row>
    <row r="301" spans="21:22">
      <c r="U301" s="51"/>
      <c r="V301" s="51"/>
    </row>
    <row r="302" spans="21:22">
      <c r="U302" s="51"/>
      <c r="V302" s="51"/>
    </row>
    <row r="303" spans="21:22" ht="13.5" thickBot="1">
      <c r="U303" s="287"/>
      <c r="V303" s="288"/>
    </row>
    <row r="304" spans="21:22">
      <c r="U304" s="51"/>
      <c r="V304" s="289"/>
    </row>
  </sheetData>
  <mergeCells count="72">
    <mergeCell ref="F160:H160"/>
    <mergeCell ref="F161:F162"/>
    <mergeCell ref="B195:H195"/>
    <mergeCell ref="G161:H161"/>
    <mergeCell ref="C160:E160"/>
    <mergeCell ref="C161:C162"/>
    <mergeCell ref="D161:D162"/>
    <mergeCell ref="E161:E162"/>
    <mergeCell ref="F131:F132"/>
    <mergeCell ref="G131:H131"/>
    <mergeCell ref="C127:H127"/>
    <mergeCell ref="C157:H157"/>
    <mergeCell ref="B129:H129"/>
    <mergeCell ref="C130:E130"/>
    <mergeCell ref="F130:H130"/>
    <mergeCell ref="E131:E132"/>
    <mergeCell ref="C131:C132"/>
    <mergeCell ref="D131:D132"/>
    <mergeCell ref="B159:H159"/>
    <mergeCell ref="B3:F3"/>
    <mergeCell ref="B33:F33"/>
    <mergeCell ref="B69:G69"/>
    <mergeCell ref="B99:G99"/>
    <mergeCell ref="C31:H31"/>
    <mergeCell ref="C97:H97"/>
    <mergeCell ref="F34:H34"/>
    <mergeCell ref="C35:C36"/>
    <mergeCell ref="D35:D36"/>
    <mergeCell ref="C254:H254"/>
    <mergeCell ref="C196:E196"/>
    <mergeCell ref="C227:E227"/>
    <mergeCell ref="C223:H223"/>
    <mergeCell ref="F227:H227"/>
    <mergeCell ref="C228:C229"/>
    <mergeCell ref="D228:D229"/>
    <mergeCell ref="E228:E229"/>
    <mergeCell ref="F228:F229"/>
    <mergeCell ref="B226:H226"/>
    <mergeCell ref="G228:H228"/>
    <mergeCell ref="J196:J197"/>
    <mergeCell ref="F196:H196"/>
    <mergeCell ref="C197:C198"/>
    <mergeCell ref="D197:D198"/>
    <mergeCell ref="E197:E198"/>
    <mergeCell ref="F197:F198"/>
    <mergeCell ref="G197:H197"/>
    <mergeCell ref="G101:H101"/>
    <mergeCell ref="C100:E100"/>
    <mergeCell ref="F100:H100"/>
    <mergeCell ref="C71:C72"/>
    <mergeCell ref="D71:D72"/>
    <mergeCell ref="C101:C102"/>
    <mergeCell ref="D101:D102"/>
    <mergeCell ref="E101:E102"/>
    <mergeCell ref="F101:F102"/>
    <mergeCell ref="E71:E72"/>
    <mergeCell ref="C70:E70"/>
    <mergeCell ref="F70:H70"/>
    <mergeCell ref="F71:F72"/>
    <mergeCell ref="G71:H71"/>
    <mergeCell ref="Q6:S6"/>
    <mergeCell ref="E35:E36"/>
    <mergeCell ref="F35:F36"/>
    <mergeCell ref="G35:H35"/>
    <mergeCell ref="C34:E34"/>
    <mergeCell ref="C4:E4"/>
    <mergeCell ref="F4:H4"/>
    <mergeCell ref="C5:C6"/>
    <mergeCell ref="D5:D6"/>
    <mergeCell ref="E5:E6"/>
    <mergeCell ref="F5:F6"/>
    <mergeCell ref="G5:H5"/>
  </mergeCells>
  <phoneticPr fontId="3" type="noConversion"/>
  <conditionalFormatting sqref="J40">
    <cfRule type="cellIs" dxfId="0" priority="1" stopIfTrue="1" operator="equal">
      <formula>1</formula>
    </cfRule>
  </conditionalFormatting>
  <printOptions horizontalCentered="1" verticalCentered="1"/>
  <pageMargins left="0.36" right="0.55118110236220474" top="0.39370078740157483" bottom="0.39370078740157483" header="0.51181102362204722" footer="0.51181102362204722"/>
  <pageSetup paperSize="9" scale="50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304"/>
  <sheetViews>
    <sheetView zoomScaleNormal="100" workbookViewId="0"/>
  </sheetViews>
  <sheetFormatPr defaultRowHeight="12.75" outlineLevelRow="1"/>
  <cols>
    <col min="1" max="1" width="9.140625" style="66"/>
    <col min="2" max="2" width="35.5703125" style="438" customWidth="1"/>
    <col min="3" max="3" width="6.140625" style="66" customWidth="1"/>
    <col min="4" max="4" width="11.140625" style="66" customWidth="1"/>
    <col min="5" max="5" width="7.85546875" style="183" customWidth="1"/>
    <col min="6" max="8" width="9" style="66" customWidth="1"/>
    <col min="9" max="9" width="9.140625" style="66"/>
    <col min="10" max="19" width="9.140625" style="74"/>
    <col min="20" max="20" width="9.140625" style="66"/>
    <col min="21" max="22" width="9.140625" style="283"/>
    <col min="23" max="16384" width="9.140625" style="66"/>
  </cols>
  <sheetData>
    <row r="1" spans="1:22" ht="23.25">
      <c r="B1" s="57" t="s">
        <v>39</v>
      </c>
      <c r="C1" s="188" t="s">
        <v>117</v>
      </c>
      <c r="J1" s="283" t="s">
        <v>169</v>
      </c>
    </row>
    <row r="2" spans="1:22">
      <c r="J2" s="273">
        <f>0.1%</f>
        <v>1E-3</v>
      </c>
      <c r="K2" s="273" t="s">
        <v>152</v>
      </c>
      <c r="L2" s="279" t="s">
        <v>153</v>
      </c>
      <c r="M2" s="273" t="s">
        <v>154</v>
      </c>
      <c r="U2" s="279"/>
      <c r="V2" s="273"/>
    </row>
    <row r="3" spans="1:22" ht="15.75" thickBot="1">
      <c r="B3" s="507" t="str">
        <f>'[14]Table of content'!$A$5:$A$5</f>
        <v>Education and life-long learning</v>
      </c>
      <c r="C3" s="515"/>
      <c r="D3" s="515"/>
      <c r="E3" s="515"/>
      <c r="F3" s="515"/>
      <c r="K3" s="280"/>
      <c r="M3" s="53"/>
    </row>
    <row r="4" spans="1:22" ht="13.5" thickBot="1">
      <c r="B4" s="225"/>
      <c r="C4" s="490" t="s">
        <v>102</v>
      </c>
      <c r="D4" s="491"/>
      <c r="E4" s="492"/>
      <c r="F4" s="490" t="s">
        <v>103</v>
      </c>
      <c r="G4" s="491"/>
      <c r="H4" s="492"/>
      <c r="I4" s="194"/>
      <c r="J4" s="43"/>
      <c r="K4" s="280"/>
      <c r="U4" s="280"/>
      <c r="V4" s="280"/>
    </row>
    <row r="5" spans="1:22" ht="13.5" customHeight="1" thickBot="1">
      <c r="A5" s="70"/>
      <c r="B5" s="223"/>
      <c r="C5" s="493" t="s">
        <v>104</v>
      </c>
      <c r="D5" s="493" t="s">
        <v>105</v>
      </c>
      <c r="E5" s="495" t="s">
        <v>150</v>
      </c>
      <c r="F5" s="497" t="str">
        <f xml:space="preserve"> "Level relative to "&amp; '[14]Output tables 1'!$E$3</f>
        <v>Level relative to EU15</v>
      </c>
      <c r="G5" s="488" t="s">
        <v>33</v>
      </c>
      <c r="H5" s="489"/>
      <c r="I5" s="194"/>
      <c r="J5" s="281"/>
      <c r="K5" s="265"/>
      <c r="L5" s="282" t="s">
        <v>83</v>
      </c>
      <c r="M5" s="53"/>
      <c r="U5" s="282" t="s">
        <v>223</v>
      </c>
      <c r="V5" s="53"/>
    </row>
    <row r="6" spans="1:22" ht="33.75" customHeight="1" thickBot="1">
      <c r="A6" s="70"/>
      <c r="B6" s="224"/>
      <c r="C6" s="499"/>
      <c r="D6" s="499"/>
      <c r="E6" s="500"/>
      <c r="F6" s="498"/>
      <c r="G6" s="120" t="s">
        <v>106</v>
      </c>
      <c r="H6" s="415" t="str">
        <f>"Relative " &amp;'[14]Output tables 1'!$E$3</f>
        <v>Relative EU15</v>
      </c>
      <c r="J6" s="147" t="s">
        <v>84</v>
      </c>
      <c r="K6" s="283"/>
      <c r="L6" s="284" t="s">
        <v>38</v>
      </c>
      <c r="M6" s="285" t="s">
        <v>1</v>
      </c>
      <c r="O6" s="274" t="s">
        <v>155</v>
      </c>
      <c r="P6" s="274" t="s">
        <v>156</v>
      </c>
      <c r="Q6" s="516" t="s">
        <v>157</v>
      </c>
      <c r="R6" s="517"/>
      <c r="S6" s="517"/>
      <c r="U6" s="284" t="s">
        <v>38</v>
      </c>
      <c r="V6" s="285" t="s">
        <v>1</v>
      </c>
    </row>
    <row r="7" spans="1:22" ht="13.5" thickBot="1">
      <c r="A7" s="70"/>
      <c r="B7" s="397" t="s">
        <v>185</v>
      </c>
      <c r="C7" s="378"/>
      <c r="D7" s="378"/>
      <c r="E7" s="379"/>
      <c r="F7" s="378"/>
      <c r="G7" s="378"/>
      <c r="H7" s="372"/>
      <c r="J7" s="43"/>
      <c r="K7" s="283"/>
      <c r="L7" s="274"/>
      <c r="M7" s="274"/>
      <c r="O7" s="402"/>
      <c r="P7" s="402"/>
      <c r="Q7" s="403"/>
      <c r="R7" s="404"/>
      <c r="S7" s="404"/>
      <c r="U7" s="51"/>
      <c r="V7" s="51"/>
    </row>
    <row r="8" spans="1:22" ht="24" customHeight="1">
      <c r="A8" s="70">
        <v>1</v>
      </c>
      <c r="B8" s="423" t="str">
        <f>'[14]Output tables 3'!D$4</f>
        <v>Graduates (ISCED 5-6) aged 20-29 per 1000 of the corresponding age population(+)</v>
      </c>
      <c r="C8" s="122" t="str">
        <f>'[14]Narrow list'!$A5</f>
        <v>pol</v>
      </c>
      <c r="D8" s="123" t="s">
        <v>113</v>
      </c>
      <c r="E8" s="124"/>
      <c r="F8" s="125">
        <f>'[14]Output tables 3'!D$23</f>
        <v>-1.2703454631774944</v>
      </c>
      <c r="G8" s="123" t="str">
        <f>IF(H8="","",IF((H8/10*O8*S8+P8)*S8&gt;$J$2,"↑",IF((H8/10*O8*S8+P8)*S8&lt;-$J$2,"↓","=")))</f>
        <v>↑</v>
      </c>
      <c r="H8" s="126">
        <f>'[14]Output tables 4'!D$23</f>
        <v>-5.4343336438372232</v>
      </c>
      <c r="J8" s="51"/>
      <c r="K8" s="283"/>
      <c r="L8" s="51">
        <f>IF($J8=1, IF(F8&lt;'Annex-LM'!$N$2,1,0),0)</f>
        <v>0</v>
      </c>
      <c r="M8" s="51">
        <f>IF($J8=1, IF(H8&lt;'Annex-LM'!$N$2,1,0),0)</f>
        <v>0</v>
      </c>
      <c r="O8" s="269">
        <f>'[14]Output tables 4'!D$43</f>
        <v>1.1378593071343093</v>
      </c>
      <c r="P8" s="270">
        <f>'[14]Output tables 4'!D$42</f>
        <v>1.6183507114713289</v>
      </c>
      <c r="Q8" s="271" t="str">
        <f>'[14]Output tables 4'!D$49</f>
        <v>Good performance</v>
      </c>
      <c r="R8" s="270"/>
      <c r="S8" s="264">
        <f>IF(Q8="Good performance",1,IF(Q8="Bad performance",-1,IF(Q8="Unclear",1,"")))</f>
        <v>1</v>
      </c>
      <c r="U8" s="51">
        <f>IF(F8&lt;='Annex-LM'!$O$2,1,0)</f>
        <v>0</v>
      </c>
      <c r="V8" s="51">
        <f>IF(H8&lt;='Annex-LM'!$O$2,1,0)</f>
        <v>0</v>
      </c>
    </row>
    <row r="9" spans="1:22" ht="36" customHeight="1">
      <c r="A9" s="70">
        <v>2</v>
      </c>
      <c r="B9" s="424" t="str">
        <f>'[14]Output tables 3'!E$4</f>
        <v>Annual expenditure on public and private educational institutions per student compared to GDP per capita, at tertiary level of education (ISCED 5-6), based on full-time equivalents(+)</v>
      </c>
      <c r="C9" s="133" t="str">
        <f>'[14]Narrow list'!$A6</f>
        <v>pol</v>
      </c>
      <c r="D9" s="134" t="s">
        <v>108</v>
      </c>
      <c r="E9" s="135"/>
      <c r="F9" s="133">
        <f>'[14]Output tables 3'!E$23</f>
        <v>23.668487589315923</v>
      </c>
      <c r="G9" s="134" t="str">
        <f t="shared" ref="G9:G31" si="0">IF(H9="","",IF((H9/10*O9*S9+P9)*S9&gt;$J$2,"↑",IF((H9/10*O9*S9+P9)*S9&lt;-$J$2,"↓","=")))</f>
        <v/>
      </c>
      <c r="H9" s="136" t="str">
        <f>'[14]Output tables 4'!E$23</f>
        <v/>
      </c>
      <c r="J9" s="51"/>
      <c r="K9" s="283"/>
      <c r="L9" s="51">
        <f>IF($J9=1, IF(F9&lt;'Annex-LM'!$N$2,1,0),0)</f>
        <v>0</v>
      </c>
      <c r="M9" s="51">
        <f>IF($J9=1, IF(H9&lt;'Annex-LM'!$N$2,1,0),0)</f>
        <v>0</v>
      </c>
      <c r="O9" s="248" t="str">
        <f>'[14]Output tables 4'!E$43</f>
        <v/>
      </c>
      <c r="P9" s="249" t="str">
        <f>'[14]Output tables 4'!E$42</f>
        <v>n.a.</v>
      </c>
      <c r="Q9" s="250" t="str">
        <f>'[14]Output tables 4'!E$49</f>
        <v>Good performance</v>
      </c>
      <c r="R9" s="249"/>
      <c r="S9" s="247">
        <f t="shared" ref="S9:S31" si="1">IF(Q9="Good performance",1,IF(Q9="Bad performance",-1,IF(Q9="Unclear",1,"")))</f>
        <v>1</v>
      </c>
      <c r="U9" s="51">
        <f>IF(F9&lt;='Annex-LM'!$O$2,1,0)</f>
        <v>0</v>
      </c>
      <c r="V9" s="51">
        <f>IF(H9&lt;='Annex-LM'!$O$2,1,0)</f>
        <v>0</v>
      </c>
    </row>
    <row r="10" spans="1:22" ht="48" customHeight="1">
      <c r="A10" s="70">
        <v>3</v>
      </c>
      <c r="B10" s="424" t="str">
        <f>'[14]Output tables 3'!F$4</f>
        <v>Spending on Human Resources - Total public expenditure on education as a percentage of GDP(+)</v>
      </c>
      <c r="C10" s="133" t="str">
        <f>'[14]Narrow list'!$A7</f>
        <v>pol</v>
      </c>
      <c r="D10" s="134" t="s">
        <v>108</v>
      </c>
      <c r="E10" s="135"/>
      <c r="F10" s="133">
        <f>'[14]Output tables 3'!F$23</f>
        <v>23.778221104525691</v>
      </c>
      <c r="G10" s="134" t="str">
        <f t="shared" si="0"/>
        <v/>
      </c>
      <c r="H10" s="136" t="str">
        <f>'[14]Output tables 4'!F$23</f>
        <v/>
      </c>
      <c r="J10" s="51"/>
      <c r="K10" s="283"/>
      <c r="L10" s="51">
        <f>IF($J10=1, IF(F10&lt;'Annex-LM'!$N$2,1,0),0)</f>
        <v>0</v>
      </c>
      <c r="M10" s="51">
        <f>IF($J10=1, IF(H10&lt;'Annex-LM'!$N$2,1,0),0)</f>
        <v>0</v>
      </c>
      <c r="O10" s="248" t="str">
        <f>'[14]Output tables 4'!F$43</f>
        <v/>
      </c>
      <c r="P10" s="249" t="str">
        <f>'[14]Output tables 4'!F$42</f>
        <v>n.a.</v>
      </c>
      <c r="Q10" s="250" t="str">
        <f>'[14]Output tables 4'!F$49</f>
        <v>Good performance</v>
      </c>
      <c r="R10" s="249"/>
      <c r="S10" s="247">
        <f t="shared" si="1"/>
        <v>1</v>
      </c>
      <c r="U10" s="51">
        <f>IF(F10&lt;='Annex-LM'!$O$2,1,0)</f>
        <v>0</v>
      </c>
      <c r="V10" s="51">
        <f>IF(H10&lt;='Annex-LM'!$O$2,1,0)</f>
        <v>0</v>
      </c>
    </row>
    <row r="11" spans="1:22" ht="48">
      <c r="A11" s="70">
        <v>4</v>
      </c>
      <c r="B11" s="425" t="str">
        <f>'[14]Output tables 3'!G$4</f>
        <v>Youth education attainment level - females - Percentage of the female population aged 20 to 24 having completed at least upper secondary education(+)</v>
      </c>
      <c r="C11" s="128" t="str">
        <f>'[14]Narrow list'!$A8</f>
        <v>pol</v>
      </c>
      <c r="D11" s="129" t="s">
        <v>179</v>
      </c>
      <c r="E11" s="130">
        <v>0.5</v>
      </c>
      <c r="F11" s="128">
        <f>'[14]Output tables 3'!G$23</f>
        <v>-30</v>
      </c>
      <c r="G11" s="129" t="str">
        <f t="shared" si="0"/>
        <v>↑</v>
      </c>
      <c r="H11" s="131">
        <f>'[14]Output tables 4'!G$23</f>
        <v>30</v>
      </c>
      <c r="J11" s="51">
        <v>1</v>
      </c>
      <c r="K11" s="283"/>
      <c r="L11" s="51">
        <f>IF($J11=1, IF(F11&lt;'Annex-LM'!$N$2,1,0),0)</f>
        <v>1</v>
      </c>
      <c r="M11" s="51">
        <f>IF($J11=1, IF(H11&lt;'Annex-LM'!$N$2,1,0),0)</f>
        <v>0</v>
      </c>
      <c r="O11" s="244">
        <f>'[14]Output tables 4'!G$43</f>
        <v>0.42472188135334654</v>
      </c>
      <c r="P11" s="245">
        <f>'[14]Output tables 4'!G$42</f>
        <v>0.45555555555555494</v>
      </c>
      <c r="Q11" s="246" t="str">
        <f>'[14]Output tables 4'!G$49</f>
        <v>Good performance</v>
      </c>
      <c r="R11" s="245"/>
      <c r="S11" s="247">
        <f t="shared" si="1"/>
        <v>1</v>
      </c>
      <c r="U11" s="51">
        <f>IF(F11&lt;='Annex-LM'!$O$2,1,0)</f>
        <v>1</v>
      </c>
      <c r="V11" s="51">
        <f>IF(H11&lt;='Annex-LM'!$O$2,1,0)</f>
        <v>0</v>
      </c>
    </row>
    <row r="12" spans="1:22" ht="48">
      <c r="A12" s="70">
        <v>5</v>
      </c>
      <c r="B12" s="425" t="str">
        <f>'[14]Output tables 3'!H$4</f>
        <v>Youth education attainment level - males - Percentage of the male population aged 20 to 24 having completed at least upper secondary education(+)</v>
      </c>
      <c r="C12" s="128" t="str">
        <f>'[14]Narrow list'!$A9</f>
        <v>pol</v>
      </c>
      <c r="D12" s="129" t="s">
        <v>179</v>
      </c>
      <c r="E12" s="130">
        <v>0.5</v>
      </c>
      <c r="F12" s="128">
        <f>'[14]Output tables 3'!H$23</f>
        <v>-23.95260965134818</v>
      </c>
      <c r="G12" s="129" t="str">
        <f t="shared" si="0"/>
        <v>↑</v>
      </c>
      <c r="H12" s="131">
        <f>'[14]Output tables 4'!H$23</f>
        <v>12.732981228963597</v>
      </c>
      <c r="J12" s="51">
        <v>1</v>
      </c>
      <c r="K12" s="283"/>
      <c r="L12" s="51">
        <f>IF($J12=1, IF(F12&lt;'Annex-LM'!$N$2,1,0),0)</f>
        <v>1</v>
      </c>
      <c r="M12" s="51">
        <f>IF($J12=1, IF(H12&lt;'Annex-LM'!$N$2,1,0),0)</f>
        <v>0</v>
      </c>
      <c r="O12" s="244">
        <f>'[14]Output tables 4'!H$43</f>
        <v>0.61192791590260365</v>
      </c>
      <c r="P12" s="245">
        <f>'[14]Output tables 4'!H$42</f>
        <v>0.33333333333333331</v>
      </c>
      <c r="Q12" s="246" t="str">
        <f>'[14]Output tables 4'!H$49</f>
        <v>Good performance</v>
      </c>
      <c r="R12" s="245"/>
      <c r="S12" s="247">
        <f t="shared" si="1"/>
        <v>1</v>
      </c>
      <c r="U12" s="51">
        <f>IF(F12&lt;='Annex-LM'!$O$2,1,0)</f>
        <v>1</v>
      </c>
      <c r="V12" s="51">
        <f>IF(H12&lt;='Annex-LM'!$O$2,1,0)</f>
        <v>0</v>
      </c>
    </row>
    <row r="13" spans="1:22" ht="60">
      <c r="A13" s="70">
        <v>6</v>
      </c>
      <c r="B13" s="425" t="str">
        <f>'[14]Output tables 3'!I$4</f>
        <v>Early school-leavers - females - Percentage of the female population aged 18-24 with at most lower secondary education and not in further education or training(-)</v>
      </c>
      <c r="C13" s="128" t="str">
        <f>'[14]Narrow list'!$A10</f>
        <v>perf</v>
      </c>
      <c r="D13" s="129" t="s">
        <v>179</v>
      </c>
      <c r="E13" s="130">
        <v>0.5</v>
      </c>
      <c r="F13" s="128">
        <f>'[14]Output tables 3'!I$23</f>
        <v>-30</v>
      </c>
      <c r="G13" s="129" t="str">
        <f t="shared" si="0"/>
        <v>↑</v>
      </c>
      <c r="H13" s="131">
        <f>'[14]Output tables 4'!I$23</f>
        <v>30</v>
      </c>
      <c r="J13" s="51">
        <v>1</v>
      </c>
      <c r="K13" s="283"/>
      <c r="L13" s="51">
        <f>IF($J13=1, IF(F13&lt;'Annex-LM'!$N$2,1,0),0)</f>
        <v>1</v>
      </c>
      <c r="M13" s="51">
        <f>IF($J13=1, IF(H13&lt;'Annex-LM'!$N$2,1,0),0)</f>
        <v>0</v>
      </c>
      <c r="O13" s="244">
        <f>'[14]Output tables 4'!I$43</f>
        <v>0.33042776901474841</v>
      </c>
      <c r="P13" s="245">
        <f>'[14]Output tables 4'!I$42</f>
        <v>-0.46666666666666656</v>
      </c>
      <c r="Q13" s="246" t="str">
        <f>'[14]Output tables 4'!I$49</f>
        <v>Bad performance</v>
      </c>
      <c r="R13" s="245"/>
      <c r="S13" s="247">
        <f t="shared" si="1"/>
        <v>-1</v>
      </c>
      <c r="U13" s="51">
        <f>IF(F13&lt;='Annex-LM'!$O$2,1,0)</f>
        <v>1</v>
      </c>
      <c r="V13" s="51">
        <f>IF(H13&lt;='Annex-LM'!$O$2,1,0)</f>
        <v>0</v>
      </c>
    </row>
    <row r="14" spans="1:22" ht="48">
      <c r="A14" s="70">
        <v>7</v>
      </c>
      <c r="B14" s="425" t="str">
        <f>'[14]Output tables 3'!J$4</f>
        <v>Early school-leavers - males - Percentage of the male population aged 18-24 with at most lower secondary education and not in further education or training(-)</v>
      </c>
      <c r="C14" s="128" t="str">
        <f>'[14]Narrow list'!$A11</f>
        <v>perf</v>
      </c>
      <c r="D14" s="129" t="s">
        <v>179</v>
      </c>
      <c r="E14" s="130">
        <v>0.5</v>
      </c>
      <c r="F14" s="128">
        <f>'[14]Output tables 3'!J$23</f>
        <v>-26.996815271747188</v>
      </c>
      <c r="G14" s="129" t="str">
        <f t="shared" si="0"/>
        <v>↑</v>
      </c>
      <c r="H14" s="131">
        <f>'[14]Output tables 4'!J$23</f>
        <v>25.884926849469849</v>
      </c>
      <c r="J14" s="51">
        <v>1</v>
      </c>
      <c r="K14" s="283"/>
      <c r="L14" s="51">
        <f>IF($J14=1, IF(F14&lt;'Annex-LM'!$N$2,1,0),0)</f>
        <v>1</v>
      </c>
      <c r="M14" s="51">
        <f>IF($J14=1, IF(H14&lt;'Annex-LM'!$N$2,1,0),0)</f>
        <v>0</v>
      </c>
      <c r="O14" s="244">
        <f>'[14]Output tables 4'!J$43</f>
        <v>0.36700895680509005</v>
      </c>
      <c r="P14" s="245">
        <f>'[14]Output tables 4'!J$42</f>
        <v>-0.40000000000000013</v>
      </c>
      <c r="Q14" s="246" t="str">
        <f>'[14]Output tables 4'!J$49</f>
        <v>Bad performance</v>
      </c>
      <c r="R14" s="245"/>
      <c r="S14" s="247">
        <f t="shared" si="1"/>
        <v>-1</v>
      </c>
      <c r="U14" s="51">
        <f>IF(F14&lt;='Annex-LM'!$O$2,1,0)</f>
        <v>1</v>
      </c>
      <c r="V14" s="51">
        <f>IF(H14&lt;='Annex-LM'!$O$2,1,0)</f>
        <v>0</v>
      </c>
    </row>
    <row r="15" spans="1:22" ht="24">
      <c r="A15" s="70">
        <v>8</v>
      </c>
      <c r="B15" s="425" t="str">
        <f>'[14]Output tables 3'!K$4</f>
        <v>Share of graduates over working age population (15-64) (+)</v>
      </c>
      <c r="C15" s="128" t="str">
        <f>'[14]Narrow list'!$A12</f>
        <v>perf</v>
      </c>
      <c r="D15" s="129" t="s">
        <v>113</v>
      </c>
      <c r="E15" s="130">
        <v>1</v>
      </c>
      <c r="F15" s="128">
        <f>'[14]Output tables 3'!K$23</f>
        <v>-4.8706297996184622</v>
      </c>
      <c r="G15" s="129" t="str">
        <f t="shared" si="0"/>
        <v>=</v>
      </c>
      <c r="H15" s="131">
        <f>'[14]Output tables 4'!K$23</f>
        <v>-10.566037018781138</v>
      </c>
      <c r="J15" s="51">
        <v>1</v>
      </c>
      <c r="K15" s="283"/>
      <c r="L15" s="51">
        <f>IF($J15=1, IF(F15&lt;'Annex-LM'!$N$2,1,0),0)</f>
        <v>1</v>
      </c>
      <c r="M15" s="51">
        <f>IF($J15=1, IF(H15&lt;'Annex-LM'!$N$2,1,0),0)</f>
        <v>1</v>
      </c>
      <c r="O15" s="244">
        <f>'[14]Output tables 4'!K$43</f>
        <v>3.2084192220237484E-4</v>
      </c>
      <c r="P15" s="245">
        <f>'[14]Output tables 4'!K$42</f>
        <v>3.0691024248941345E-4</v>
      </c>
      <c r="Q15" s="246" t="str">
        <f>'[14]Output tables 4'!K$49</f>
        <v>Good performance</v>
      </c>
      <c r="R15" s="245"/>
      <c r="S15" s="247">
        <f t="shared" si="1"/>
        <v>1</v>
      </c>
      <c r="U15" s="51">
        <f>IF(F15&lt;='Annex-LM'!$O$2,1,0)</f>
        <v>0</v>
      </c>
      <c r="V15" s="51">
        <f>IF(H15&lt;='Annex-LM'!$O$2,1,0)</f>
        <v>0</v>
      </c>
    </row>
    <row r="16" spans="1:22" ht="24">
      <c r="A16" s="70">
        <v>9</v>
      </c>
      <c r="B16" s="425" t="str">
        <f>'[14]Output tables 3'!L$4</f>
        <v>Share of tertiary-educated employment over total employment (LFS)(+)</v>
      </c>
      <c r="C16" s="128" t="str">
        <f>'[14]Narrow list'!$A13</f>
        <v>perf</v>
      </c>
      <c r="D16" s="129" t="s">
        <v>179</v>
      </c>
      <c r="E16" s="130">
        <v>1</v>
      </c>
      <c r="F16" s="128">
        <f>'[14]Output tables 3'!L$23</f>
        <v>-16.042396646997322</v>
      </c>
      <c r="G16" s="129" t="str">
        <f t="shared" si="0"/>
        <v>↑</v>
      </c>
      <c r="H16" s="131">
        <f>'[14]Output tables 4'!L$23</f>
        <v>30</v>
      </c>
      <c r="J16" s="51">
        <v>1</v>
      </c>
      <c r="K16" s="283"/>
      <c r="L16" s="51">
        <f>IF($J16=1, IF(F16&lt;'Annex-LM'!$N$2,1,0),0)</f>
        <v>1</v>
      </c>
      <c r="M16" s="51">
        <f>IF($J16=1, IF(H16&lt;'Annex-LM'!$N$2,1,0),0)</f>
        <v>0</v>
      </c>
      <c r="O16" s="244">
        <f>'[14]Output tables 4'!L$43</f>
        <v>0.24277176240483742</v>
      </c>
      <c r="P16" s="245">
        <f>'[14]Output tables 4'!L$42</f>
        <v>0.60269848316689378</v>
      </c>
      <c r="Q16" s="246" t="str">
        <f>'[14]Output tables 4'!L$49</f>
        <v>Good performance</v>
      </c>
      <c r="R16" s="245"/>
      <c r="S16" s="247">
        <f t="shared" si="1"/>
        <v>1</v>
      </c>
      <c r="U16" s="51">
        <f>IF(F16&lt;='Annex-LM'!$O$2,1,0)</f>
        <v>1</v>
      </c>
      <c r="V16" s="51">
        <f>IF(H16&lt;='Annex-LM'!$O$2,1,0)</f>
        <v>0</v>
      </c>
    </row>
    <row r="17" spans="1:22" ht="24.75" thickBot="1">
      <c r="A17" s="70">
        <v>10</v>
      </c>
      <c r="B17" s="425" t="str">
        <f>'[14]Output tables 3'!M$4</f>
        <v>PISA average score (reading, mathematics and science)(+)</v>
      </c>
      <c r="C17" s="128" t="str">
        <f>'[14]Narrow list'!$A14</f>
        <v>perf</v>
      </c>
      <c r="D17" s="129" t="s">
        <v>112</v>
      </c>
      <c r="E17" s="130">
        <v>1</v>
      </c>
      <c r="F17" s="128" t="str">
        <f>'[14]Output tables 3'!M$23</f>
        <v/>
      </c>
      <c r="G17" s="129" t="str">
        <f t="shared" si="0"/>
        <v/>
      </c>
      <c r="H17" s="131" t="str">
        <f>'[14]Output tables 4'!M$23</f>
        <v/>
      </c>
      <c r="J17" s="51">
        <v>1</v>
      </c>
      <c r="K17" s="283"/>
      <c r="L17" s="51">
        <f>IF($J17=1, IF(F17&lt;'Annex-LM'!$N$2,1,0),0)</f>
        <v>0</v>
      </c>
      <c r="M17" s="51">
        <f>IF($J17=1, IF(H17&lt;'Annex-LM'!$N$2,1,0),0)</f>
        <v>0</v>
      </c>
      <c r="O17" s="244">
        <f>'[14]Output tables 4'!M$43</f>
        <v>2.338298729498768</v>
      </c>
      <c r="P17" s="245">
        <f>'[14]Output tables 4'!M$42</f>
        <v>-1.5455983477679314</v>
      </c>
      <c r="Q17" s="246" t="str">
        <f>'[14]Output tables 4'!M$49</f>
        <v>Good performance</v>
      </c>
      <c r="R17" s="245"/>
      <c r="S17" s="247">
        <f t="shared" si="1"/>
        <v>1</v>
      </c>
      <c r="U17" s="51">
        <f>IF(F17&lt;='Annex-LM'!$O$2,1,0)</f>
        <v>0</v>
      </c>
      <c r="V17" s="51">
        <f>IF(H17&lt;='Annex-LM'!$O$2,1,0)</f>
        <v>0</v>
      </c>
    </row>
    <row r="18" spans="1:22" ht="13.5" thickBot="1">
      <c r="A18" s="70"/>
      <c r="B18" s="397" t="s">
        <v>186</v>
      </c>
      <c r="C18" s="378"/>
      <c r="D18" s="378"/>
      <c r="E18" s="379"/>
      <c r="F18" s="378"/>
      <c r="G18" s="378"/>
      <c r="H18" s="372"/>
      <c r="J18" s="51"/>
      <c r="K18" s="283"/>
      <c r="L18" s="51"/>
      <c r="M18" s="51"/>
      <c r="O18" s="260"/>
      <c r="P18" s="261"/>
      <c r="Q18" s="262"/>
      <c r="R18" s="261"/>
      <c r="S18" s="395"/>
      <c r="U18" s="51">
        <f>IF(F18&lt;='Annex-LM'!$O$2,1,0)</f>
        <v>0</v>
      </c>
      <c r="V18" s="51">
        <f>IF(H18&lt;='Annex-LM'!$O$2,1,0)</f>
        <v>0</v>
      </c>
    </row>
    <row r="19" spans="1:22" ht="48">
      <c r="A19" s="70">
        <v>11</v>
      </c>
      <c r="B19" s="425" t="str">
        <f>'[14]Output tables 3'!N$4</f>
        <v>Life-long learning  - females - Percentage of the female population aged 25-64 participating in education and training over the four weeks prior to the survey(+)</v>
      </c>
      <c r="C19" s="128" t="str">
        <f>'[14]Narrow list'!$A15</f>
        <v>pol</v>
      </c>
      <c r="D19" s="129" t="s">
        <v>179</v>
      </c>
      <c r="E19" s="130">
        <v>0.5</v>
      </c>
      <c r="F19" s="128">
        <f>'[14]Output tables 3'!N$23</f>
        <v>-7.0943195326463808</v>
      </c>
      <c r="G19" s="129" t="str">
        <f t="shared" si="0"/>
        <v>↑</v>
      </c>
      <c r="H19" s="131">
        <f>'[14]Output tables 4'!N$23</f>
        <v>-1.8057403287956895</v>
      </c>
      <c r="J19" s="51">
        <v>1</v>
      </c>
      <c r="K19" s="283"/>
      <c r="L19" s="51">
        <f>IF($J19=1, IF(F19&lt;'Annex-LM'!$N$2,1,0),0)</f>
        <v>1</v>
      </c>
      <c r="M19" s="51">
        <f>IF($J19=1, IF(H19&lt;'Annex-LM'!$N$2,1,0),0)</f>
        <v>0</v>
      </c>
      <c r="O19" s="244">
        <f>'[14]Output tables 4'!N$43</f>
        <v>0.28458626121044711</v>
      </c>
      <c r="P19" s="245">
        <f>'[14]Output tables 4'!N$42</f>
        <v>0.3888888888888889</v>
      </c>
      <c r="Q19" s="246" t="str">
        <f>'[14]Output tables 4'!N$49</f>
        <v>Good performance</v>
      </c>
      <c r="R19" s="245"/>
      <c r="S19" s="247">
        <f t="shared" si="1"/>
        <v>1</v>
      </c>
      <c r="U19" s="51">
        <f>IF(F19&lt;='Annex-LM'!$O$2,1,0)</f>
        <v>0</v>
      </c>
      <c r="V19" s="51">
        <f>IF(H19&lt;='Annex-LM'!$O$2,1,0)</f>
        <v>0</v>
      </c>
    </row>
    <row r="20" spans="1:22" ht="48">
      <c r="A20" s="70">
        <v>12</v>
      </c>
      <c r="B20" s="425" t="str">
        <f>'[14]Output tables 3'!O$4</f>
        <v>Life-long learning  - males - Percentage of the male population aged 25-64 participating in education and training over the four weeks prior to the survey(+)</v>
      </c>
      <c r="C20" s="128" t="str">
        <f>'[14]Narrow list'!$A16</f>
        <v>pol</v>
      </c>
      <c r="D20" s="129" t="s">
        <v>179</v>
      </c>
      <c r="E20" s="130">
        <v>0.5</v>
      </c>
      <c r="F20" s="128">
        <f>'[14]Output tables 3'!O$23</f>
        <v>-7.4713831915379396</v>
      </c>
      <c r="G20" s="129" t="str">
        <f t="shared" si="0"/>
        <v>↑</v>
      </c>
      <c r="H20" s="131">
        <f>'[14]Output tables 4'!O$23</f>
        <v>-8.4165656560590527</v>
      </c>
      <c r="J20" s="51">
        <v>1</v>
      </c>
      <c r="K20" s="283"/>
      <c r="L20" s="51">
        <f>IF($J20=1, IF(F20&lt;'Annex-LM'!$N$2,1,0),0)</f>
        <v>1</v>
      </c>
      <c r="M20" s="51">
        <f>IF($J20=1, IF(H20&lt;'Annex-LM'!$N$2,1,0),0)</f>
        <v>1</v>
      </c>
      <c r="O20" s="244">
        <f>'[14]Output tables 4'!O$43</f>
        <v>0.21617421152470115</v>
      </c>
      <c r="P20" s="245">
        <f>'[14]Output tables 4'!O$42</f>
        <v>0.24444444444444446</v>
      </c>
      <c r="Q20" s="246" t="str">
        <f>'[14]Output tables 4'!O$49</f>
        <v>Good performance</v>
      </c>
      <c r="R20" s="245"/>
      <c r="S20" s="247">
        <f t="shared" si="1"/>
        <v>1</v>
      </c>
      <c r="U20" s="51">
        <f>IF(F20&lt;='Annex-LM'!$O$2,1,0)</f>
        <v>0</v>
      </c>
      <c r="V20" s="51">
        <f>IF(H20&lt;='Annex-LM'!$O$2,1,0)</f>
        <v>0</v>
      </c>
    </row>
    <row r="21" spans="1:22">
      <c r="A21" s="70">
        <v>13</v>
      </c>
      <c r="B21" s="424" t="str">
        <f>'[14]Output tables 3'!P$4</f>
        <v>LLL 25-34(+)</v>
      </c>
      <c r="C21" s="133" t="str">
        <f>'[14]Narrow list'!$A17</f>
        <v>pol</v>
      </c>
      <c r="D21" s="134" t="s">
        <v>192</v>
      </c>
      <c r="E21" s="135"/>
      <c r="F21" s="133">
        <f>'[14]Output tables 3'!P$23</f>
        <v>-11.247203731534755</v>
      </c>
      <c r="G21" s="134" t="str">
        <f t="shared" si="0"/>
        <v>↑</v>
      </c>
      <c r="H21" s="136">
        <f>'[14]Output tables 4'!P$23</f>
        <v>-11.127109830237497</v>
      </c>
      <c r="J21" s="51"/>
      <c r="K21" s="283"/>
      <c r="L21" s="51">
        <f>IF($J21=1, IF(F21&lt;'Annex-LM'!$N$2,1,0),0)</f>
        <v>0</v>
      </c>
      <c r="M21" s="51">
        <f>IF($J21=1, IF(H21&lt;'Annex-LM'!$N$2,1,0),0)</f>
        <v>0</v>
      </c>
      <c r="O21" s="248">
        <f>'[14]Output tables 4'!P$43</f>
        <v>0.37071621139125144</v>
      </c>
      <c r="P21" s="249">
        <f>'[14]Output tables 4'!P$42</f>
        <v>0.44999999999999973</v>
      </c>
      <c r="Q21" s="250" t="str">
        <f>'[14]Output tables 4'!P$49</f>
        <v>Good performance</v>
      </c>
      <c r="R21" s="249"/>
      <c r="S21" s="247">
        <f t="shared" si="1"/>
        <v>1</v>
      </c>
      <c r="U21" s="51">
        <f>IF(F21&lt;='Annex-LM'!$O$2,1,0)</f>
        <v>0</v>
      </c>
      <c r="V21" s="51">
        <f>IF(H21&lt;='Annex-LM'!$O$2,1,0)</f>
        <v>0</v>
      </c>
    </row>
    <row r="22" spans="1:22">
      <c r="A22" s="70">
        <v>14</v>
      </c>
      <c r="B22" s="424" t="str">
        <f>'[14]Output tables 3'!Q$4</f>
        <v>LLL 35-44(+)</v>
      </c>
      <c r="C22" s="133" t="str">
        <f>'[14]Narrow list'!$A18</f>
        <v>pol</v>
      </c>
      <c r="D22" s="134" t="s">
        <v>192</v>
      </c>
      <c r="E22" s="135"/>
      <c r="F22" s="133">
        <f>'[14]Output tables 3'!Q$23</f>
        <v>-4.6472560060923902</v>
      </c>
      <c r="G22" s="134" t="str">
        <f t="shared" si="0"/>
        <v>↑</v>
      </c>
      <c r="H22" s="136">
        <f>'[14]Output tables 4'!Q$23</f>
        <v>2.4798544509054787</v>
      </c>
      <c r="J22" s="51"/>
      <c r="K22" s="283"/>
      <c r="L22" s="51">
        <f>IF($J22=1, IF(F22&lt;'Annex-LM'!$N$2,1,0),0)</f>
        <v>0</v>
      </c>
      <c r="M22" s="51">
        <f>IF($J22=1, IF(H22&lt;'Annex-LM'!$N$2,1,0),0)</f>
        <v>0</v>
      </c>
      <c r="O22" s="248">
        <f>'[14]Output tables 4'!Q$43</f>
        <v>0.35284328871821796</v>
      </c>
      <c r="P22" s="249">
        <f>'[14]Output tables 4'!Q$42</f>
        <v>0.375</v>
      </c>
      <c r="Q22" s="250" t="str">
        <f>'[14]Output tables 4'!Q$49</f>
        <v>Good performance</v>
      </c>
      <c r="R22" s="249"/>
      <c r="S22" s="247">
        <f t="shared" si="1"/>
        <v>1</v>
      </c>
      <c r="U22" s="51">
        <f>IF(F22&lt;='Annex-LM'!$O$2,1,0)</f>
        <v>0</v>
      </c>
      <c r="V22" s="51">
        <f>IF(H22&lt;='Annex-LM'!$O$2,1,0)</f>
        <v>0</v>
      </c>
    </row>
    <row r="23" spans="1:22">
      <c r="A23" s="70">
        <v>15</v>
      </c>
      <c r="B23" s="424" t="str">
        <f>'[14]Output tables 3'!R$4</f>
        <v>LLL 45-54(+)</v>
      </c>
      <c r="C23" s="133" t="str">
        <f>'[14]Narrow list'!$A19</f>
        <v>pol</v>
      </c>
      <c r="D23" s="134" t="s">
        <v>192</v>
      </c>
      <c r="E23" s="135"/>
      <c r="F23" s="133">
        <f>'[14]Output tables 3'!R$23</f>
        <v>-6.5159531837055038</v>
      </c>
      <c r="G23" s="134" t="str">
        <f t="shared" si="0"/>
        <v>↑</v>
      </c>
      <c r="H23" s="136">
        <f>'[14]Output tables 4'!R$23</f>
        <v>-7.143572505183327</v>
      </c>
      <c r="J23" s="51"/>
      <c r="K23" s="283"/>
      <c r="L23" s="51">
        <f>IF($J23=1, IF(F23&lt;'Annex-LM'!$N$2,1,0),0)</f>
        <v>0</v>
      </c>
      <c r="M23" s="51">
        <f>IF($J23=1, IF(H23&lt;'Annex-LM'!$N$2,1,0),0)</f>
        <v>0</v>
      </c>
      <c r="O23" s="248">
        <f>'[14]Output tables 4'!R$43</f>
        <v>0.33246670321841282</v>
      </c>
      <c r="P23" s="249">
        <f>'[14]Output tables 4'!R$42</f>
        <v>0.39999999999999991</v>
      </c>
      <c r="Q23" s="250" t="str">
        <f>'[14]Output tables 4'!R$49</f>
        <v>Good performance</v>
      </c>
      <c r="R23" s="249"/>
      <c r="S23" s="247">
        <f t="shared" si="1"/>
        <v>1</v>
      </c>
      <c r="U23" s="51">
        <f>IF(F23&lt;='Annex-LM'!$O$2,1,0)</f>
        <v>0</v>
      </c>
      <c r="V23" s="51">
        <f>IF(H23&lt;='Annex-LM'!$O$2,1,0)</f>
        <v>0</v>
      </c>
    </row>
    <row r="24" spans="1:22">
      <c r="A24" s="70">
        <v>16</v>
      </c>
      <c r="B24" s="424" t="str">
        <f>'[14]Output tables 3'!S$4</f>
        <v>LLL 55-64(+)</v>
      </c>
      <c r="C24" s="133" t="str">
        <f>'[14]Narrow list'!$A20</f>
        <v>pol</v>
      </c>
      <c r="D24" s="134" t="s">
        <v>192</v>
      </c>
      <c r="E24" s="135"/>
      <c r="F24" s="133">
        <f>'[14]Output tables 3'!S$23</f>
        <v>-5.0753902141406115</v>
      </c>
      <c r="G24" s="134" t="str">
        <f t="shared" si="0"/>
        <v/>
      </c>
      <c r="H24" s="136" t="str">
        <f>'[14]Output tables 4'!S$23</f>
        <v/>
      </c>
      <c r="J24" s="51"/>
      <c r="K24" s="283"/>
      <c r="L24" s="51">
        <f>IF($J24=1, IF(F24&lt;'Annex-LM'!$N$2,1,0),0)</f>
        <v>0</v>
      </c>
      <c r="M24" s="51">
        <f>IF($J24=1, IF(H24&lt;'Annex-LM'!$N$2,1,0),0)</f>
        <v>0</v>
      </c>
      <c r="O24" s="248">
        <f>'[14]Output tables 4'!S$43</f>
        <v>0.30335411151493485</v>
      </c>
      <c r="P24" s="249">
        <f>'[14]Output tables 4'!S$42</f>
        <v>0.37500000000000006</v>
      </c>
      <c r="Q24" s="250" t="str">
        <f>'[14]Output tables 4'!S$49</f>
        <v>Good performance</v>
      </c>
      <c r="R24" s="249"/>
      <c r="S24" s="247">
        <f t="shared" si="1"/>
        <v>1</v>
      </c>
      <c r="U24" s="51">
        <f>IF(F24&lt;='Annex-LM'!$O$2,1,0)</f>
        <v>0</v>
      </c>
      <c r="V24" s="51">
        <f>IF(H24&lt;='Annex-LM'!$O$2,1,0)</f>
        <v>0</v>
      </c>
    </row>
    <row r="25" spans="1:22">
      <c r="A25" s="70">
        <v>17</v>
      </c>
      <c r="B25" s="424" t="str">
        <f>'[14]Output tables 3'!T$4</f>
        <v>LLL - Low educational attainment (+)</v>
      </c>
      <c r="C25" s="133" t="str">
        <f>'[14]Narrow list'!$A21</f>
        <v>pol</v>
      </c>
      <c r="D25" s="134" t="s">
        <v>192</v>
      </c>
      <c r="E25" s="135"/>
      <c r="F25" s="133">
        <f>'[14]Output tables 3'!T$23</f>
        <v>-2.3251534312112767</v>
      </c>
      <c r="G25" s="134" t="str">
        <f t="shared" si="0"/>
        <v>↑</v>
      </c>
      <c r="H25" s="136">
        <f>'[14]Output tables 4'!T$23</f>
        <v>-1.5074562439501515</v>
      </c>
      <c r="J25" s="51"/>
      <c r="K25" s="283"/>
      <c r="L25" s="51">
        <f>IF($J25=1, IF(F25&lt;'Annex-LM'!$N$2,1,0),0)</f>
        <v>0</v>
      </c>
      <c r="M25" s="51">
        <f>IF($J25=1, IF(H25&lt;'Annex-LM'!$N$2,1,0),0)</f>
        <v>0</v>
      </c>
      <c r="O25" s="248">
        <f>'[14]Output tables 4'!T$43</f>
        <v>0.24876343940660359</v>
      </c>
      <c r="P25" s="249">
        <f>'[14]Output tables 4'!T$42</f>
        <v>0.13749999999999996</v>
      </c>
      <c r="Q25" s="250" t="str">
        <f>'[14]Output tables 4'!T$49</f>
        <v>Good performance</v>
      </c>
      <c r="R25" s="249"/>
      <c r="S25" s="247">
        <f t="shared" si="1"/>
        <v>1</v>
      </c>
      <c r="U25" s="51">
        <f>IF(F25&lt;='Annex-LM'!$O$2,1,0)</f>
        <v>0</v>
      </c>
      <c r="V25" s="51">
        <f>IF(H25&lt;='Annex-LM'!$O$2,1,0)</f>
        <v>0</v>
      </c>
    </row>
    <row r="26" spans="1:22">
      <c r="A26" s="70">
        <v>18</v>
      </c>
      <c r="B26" s="424" t="str">
        <f>'[14]Output tables 3'!U$4</f>
        <v>LLL - High educational attainment (+)</v>
      </c>
      <c r="C26" s="133" t="str">
        <f>'[14]Narrow list'!$A22</f>
        <v>pol</v>
      </c>
      <c r="D26" s="134" t="s">
        <v>192</v>
      </c>
      <c r="E26" s="135"/>
      <c r="F26" s="133">
        <f>'[14]Output tables 3'!U$23</f>
        <v>-1.8311252818082717</v>
      </c>
      <c r="G26" s="134" t="str">
        <f t="shared" si="0"/>
        <v>↑</v>
      </c>
      <c r="H26" s="136">
        <f>'[14]Output tables 4'!U$23</f>
        <v>-7.8499267595657054</v>
      </c>
      <c r="J26" s="51"/>
      <c r="K26" s="283"/>
      <c r="L26" s="51">
        <f>IF($J26=1, IF(F26&lt;'Annex-LM'!$N$2,1,0),0)</f>
        <v>0</v>
      </c>
      <c r="M26" s="51">
        <f>IF($J26=1, IF(H26&lt;'Annex-LM'!$N$2,1,0),0)</f>
        <v>0</v>
      </c>
      <c r="O26" s="248">
        <f>'[14]Output tables 4'!U$43</f>
        <v>0.52548260975471994</v>
      </c>
      <c r="P26" s="249">
        <f>'[14]Output tables 4'!U$42</f>
        <v>0.57499999999999996</v>
      </c>
      <c r="Q26" s="250" t="str">
        <f>'[14]Output tables 4'!U$49</f>
        <v>Good performance</v>
      </c>
      <c r="R26" s="249"/>
      <c r="S26" s="247">
        <f t="shared" si="1"/>
        <v>1</v>
      </c>
      <c r="U26" s="51">
        <f>IF(F26&lt;='Annex-LM'!$O$2,1,0)</f>
        <v>0</v>
      </c>
      <c r="V26" s="51">
        <f>IF(H26&lt;='Annex-LM'!$O$2,1,0)</f>
        <v>0</v>
      </c>
    </row>
    <row r="27" spans="1:22">
      <c r="A27" s="70">
        <v>19</v>
      </c>
      <c r="B27" s="424" t="str">
        <f>'[14]Output tables 3'!V$4</f>
        <v>LLL - Medium educational attainment(+)</v>
      </c>
      <c r="C27" s="133" t="str">
        <f>'[14]Narrow list'!$A23</f>
        <v>perf</v>
      </c>
      <c r="D27" s="134" t="s">
        <v>192</v>
      </c>
      <c r="E27" s="135"/>
      <c r="F27" s="133">
        <f>'[14]Output tables 3'!V$23</f>
        <v>-1.7443176946663301</v>
      </c>
      <c r="G27" s="134" t="str">
        <f t="shared" si="0"/>
        <v>↓</v>
      </c>
      <c r="H27" s="136">
        <f>'[14]Output tables 4'!V$23</f>
        <v>-13.553372693772415</v>
      </c>
      <c r="J27" s="51"/>
      <c r="K27" s="283"/>
      <c r="L27" s="51">
        <f>IF($J27=1, IF(F27&lt;'Annex-LM'!$N$2,1,0),0)</f>
        <v>0</v>
      </c>
      <c r="M27" s="51">
        <f>IF($J27=1, IF(H27&lt;'Annex-LM'!$N$2,1,0),0)</f>
        <v>0</v>
      </c>
      <c r="O27" s="248">
        <f>'[14]Output tables 4'!V$43</f>
        <v>0.38735745844370539</v>
      </c>
      <c r="P27" s="249">
        <f>'[14]Output tables 4'!V$42</f>
        <v>0.21249999999999991</v>
      </c>
      <c r="Q27" s="250" t="str">
        <f>'[14]Output tables 4'!V$49</f>
        <v>Good performance</v>
      </c>
      <c r="R27" s="249"/>
      <c r="S27" s="247">
        <f t="shared" si="1"/>
        <v>1</v>
      </c>
      <c r="U27" s="51">
        <f>IF(F27&lt;='Annex-LM'!$O$2,1,0)</f>
        <v>0</v>
      </c>
      <c r="V27" s="51">
        <f>IF(H27&lt;='Annex-LM'!$O$2,1,0)</f>
        <v>0</v>
      </c>
    </row>
    <row r="28" spans="1:22" ht="24">
      <c r="A28" s="70">
        <v>20</v>
      </c>
      <c r="B28" s="425" t="str">
        <f>'[14]Output tables 3'!W$4</f>
        <v>Participation in continuous vocational training (EMCO 23.A2)(+)</v>
      </c>
      <c r="C28" s="128" t="str">
        <f>'[14]Narrow list'!$A24</f>
        <v>perf</v>
      </c>
      <c r="D28" s="129" t="s">
        <v>110</v>
      </c>
      <c r="E28" s="130">
        <v>0.5</v>
      </c>
      <c r="F28" s="128">
        <f>'[14]Output tables 3'!W$23</f>
        <v>-3.2457695818476187</v>
      </c>
      <c r="G28" s="129" t="str">
        <f t="shared" si="0"/>
        <v/>
      </c>
      <c r="H28" s="131" t="str">
        <f>'[14]Output tables 4'!W$23</f>
        <v/>
      </c>
      <c r="J28" s="51">
        <v>1</v>
      </c>
      <c r="K28" s="283"/>
      <c r="L28" s="51">
        <f>IF($J28=1, IF(F28&lt;'Annex-LM'!$N$2,1,0),0)</f>
        <v>0</v>
      </c>
      <c r="M28" s="51">
        <f>IF($J28=1, IF(H28&lt;'Annex-LM'!$N$2,1,0),0)</f>
        <v>0</v>
      </c>
      <c r="O28" s="244" t="str">
        <f>'[14]Output tables 4'!W$43</f>
        <v/>
      </c>
      <c r="P28" s="245" t="str">
        <f>'[14]Output tables 4'!W$42</f>
        <v>n.a.</v>
      </c>
      <c r="Q28" s="246" t="str">
        <f>'[14]Output tables 4'!W$49</f>
        <v>Good performance</v>
      </c>
      <c r="R28" s="245"/>
      <c r="S28" s="247">
        <f t="shared" si="1"/>
        <v>1</v>
      </c>
      <c r="U28" s="51">
        <f>IF(F28&lt;='Annex-LM'!$O$2,1,0)</f>
        <v>0</v>
      </c>
      <c r="V28" s="51">
        <f>IF(H28&lt;='Annex-LM'!$O$2,1,0)</f>
        <v>0</v>
      </c>
    </row>
    <row r="29" spans="1:22" ht="48">
      <c r="A29" s="70">
        <v>21</v>
      </c>
      <c r="B29" s="425" t="str">
        <f>'[14]Output tables 3'!X$4</f>
        <v>Investment by enterprises in training of adults - Direct costs and labour costs of participants divided by total labour costs (EMCO 23.A1)(+)</v>
      </c>
      <c r="C29" s="128" t="str">
        <f>'[14]Narrow list'!$A25</f>
        <v>perf</v>
      </c>
      <c r="D29" s="129" t="s">
        <v>110</v>
      </c>
      <c r="E29" s="130">
        <v>0.5</v>
      </c>
      <c r="F29" s="128">
        <f>'[14]Output tables 3'!X$23</f>
        <v>3.9991172826109183</v>
      </c>
      <c r="G29" s="129" t="str">
        <f t="shared" si="0"/>
        <v/>
      </c>
      <c r="H29" s="131" t="str">
        <f>'[14]Output tables 4'!X$23</f>
        <v/>
      </c>
      <c r="J29" s="51">
        <v>1</v>
      </c>
      <c r="K29" s="283"/>
      <c r="L29" s="51">
        <f>IF($J29=1, IF(F29&lt;'Annex-LM'!$N$2,1,0),0)</f>
        <v>0</v>
      </c>
      <c r="M29" s="51">
        <f>IF($J29=1, IF(H29&lt;'Annex-LM'!$N$2,1,0),0)</f>
        <v>0</v>
      </c>
      <c r="O29" s="244" t="str">
        <f>'[14]Output tables 4'!X$43</f>
        <v/>
      </c>
      <c r="P29" s="245" t="str">
        <f>'[14]Output tables 4'!X$42</f>
        <v>n.a.</v>
      </c>
      <c r="Q29" s="246" t="str">
        <f>'[14]Output tables 4'!X$49</f>
        <v>Good performance</v>
      </c>
      <c r="R29" s="245"/>
      <c r="S29" s="247">
        <f t="shared" si="1"/>
        <v>1</v>
      </c>
      <c r="U29" s="51">
        <f>IF(F29&lt;='Annex-LM'!$O$2,1,0)</f>
        <v>0</v>
      </c>
      <c r="V29" s="51">
        <f>IF(H29&lt;='Annex-LM'!$O$2,1,0)</f>
        <v>0</v>
      </c>
    </row>
    <row r="30" spans="1:22" hidden="1" outlineLevel="1">
      <c r="A30" s="70">
        <v>22</v>
      </c>
      <c r="B30" s="426" t="str">
        <f>'[14]Output tables 3'!Y$4</f>
        <v>Indicator</v>
      </c>
      <c r="C30" s="133" t="str">
        <f>'[14]Narrow list'!$A26</f>
        <v>pol</v>
      </c>
      <c r="D30" s="134"/>
      <c r="E30" s="135"/>
      <c r="F30" s="133" t="str">
        <f>'[14]Output tables 3'!Y$23</f>
        <v/>
      </c>
      <c r="G30" s="134" t="str">
        <f t="shared" si="0"/>
        <v/>
      </c>
      <c r="H30" s="136" t="str">
        <f>'[14]Output tables 4'!Y$23</f>
        <v/>
      </c>
      <c r="J30" s="51"/>
      <c r="K30" s="283"/>
      <c r="L30" s="51">
        <f>IF($J30=1, IF(F30&lt;'Annex-LM'!$N$2,1,0),0)</f>
        <v>0</v>
      </c>
      <c r="M30" s="51">
        <f>IF($J30=1, IF(H30&lt;'Annex-LM'!$N$2,1,0),0)</f>
        <v>0</v>
      </c>
      <c r="O30" s="248" t="str">
        <f>'[14]Output tables 4'!Y$43</f>
        <v/>
      </c>
      <c r="P30" s="249" t="str">
        <f>'[14]Output tables 4'!Y$42</f>
        <v>n.a.</v>
      </c>
      <c r="Q30" s="250" t="str">
        <f>'[14]Output tables 4'!Y$49</f>
        <v>Good performance</v>
      </c>
      <c r="R30" s="249"/>
      <c r="S30" s="247">
        <f t="shared" si="1"/>
        <v>1</v>
      </c>
      <c r="U30" s="51">
        <f>IF(F30&lt;='Annex-LM'!$O$2,1,0)</f>
        <v>0</v>
      </c>
      <c r="V30" s="51">
        <f>IF(H30&lt;='Annex-LM'!$O$2,1,0)</f>
        <v>0</v>
      </c>
    </row>
    <row r="31" spans="1:22" ht="13.5" collapsed="1" thickBot="1">
      <c r="A31" s="70"/>
      <c r="B31" s="440"/>
      <c r="C31" s="105"/>
      <c r="D31" s="106"/>
      <c r="E31" s="107"/>
      <c r="F31" s="105"/>
      <c r="G31" s="134" t="str">
        <f t="shared" si="0"/>
        <v/>
      </c>
      <c r="H31" s="108"/>
      <c r="J31" s="51"/>
      <c r="K31" s="283"/>
      <c r="L31" s="51"/>
      <c r="M31" s="51"/>
      <c r="O31" s="248"/>
      <c r="P31" s="249"/>
      <c r="Q31" s="250"/>
      <c r="R31" s="249"/>
      <c r="S31" s="247" t="str">
        <f t="shared" si="1"/>
        <v/>
      </c>
      <c r="U31" s="51"/>
      <c r="V31" s="289"/>
    </row>
    <row r="32" spans="1:22" ht="30.75" thickBot="1">
      <c r="A32" s="28"/>
      <c r="B32" s="230" t="s">
        <v>76</v>
      </c>
      <c r="C32" s="231"/>
      <c r="D32" s="231"/>
      <c r="E32" s="232"/>
      <c r="F32" s="233">
        <f>'[14]Output tables 3'!Z$23</f>
        <v>-13.88231940331233</v>
      </c>
      <c r="G32" s="233"/>
      <c r="H32" s="234">
        <f>'[14]Output tables 4'!Z$23</f>
        <v>13</v>
      </c>
      <c r="J32" s="53">
        <f>SUM(J8:J30)</f>
        <v>11</v>
      </c>
      <c r="K32" s="51"/>
      <c r="L32" s="287">
        <f>SUM(L8:L30)</f>
        <v>8</v>
      </c>
      <c r="M32" s="288">
        <f>SUM(M8:M30)</f>
        <v>2</v>
      </c>
      <c r="O32" s="263"/>
      <c r="P32" s="263"/>
      <c r="Q32" s="383"/>
      <c r="R32" s="263"/>
      <c r="S32" s="361"/>
      <c r="U32" s="287">
        <f>SUM(U8:U30)</f>
        <v>5</v>
      </c>
      <c r="V32" s="288">
        <f>SUM(V8:V30)</f>
        <v>0</v>
      </c>
    </row>
    <row r="33" spans="1:22" ht="15.75" thickBot="1">
      <c r="A33" s="28"/>
      <c r="B33" s="230" t="s">
        <v>174</v>
      </c>
      <c r="C33" s="231"/>
      <c r="D33" s="231"/>
      <c r="E33" s="232"/>
      <c r="F33" s="233">
        <f>'[14]Output tables 3'!AA$23</f>
        <v>-19.096934727040868</v>
      </c>
      <c r="G33" s="233"/>
      <c r="H33" s="234">
        <f>'[14]Output tables 4'!$AA$23</f>
        <v>17.185729255108896</v>
      </c>
      <c r="J33" s="66"/>
      <c r="K33" s="51"/>
      <c r="L33" s="51"/>
      <c r="M33" s="289"/>
      <c r="U33" s="52"/>
      <c r="V33" s="52"/>
    </row>
    <row r="34" spans="1:22" ht="15.75" thickBot="1">
      <c r="A34" s="28"/>
      <c r="B34" s="230" t="s">
        <v>175</v>
      </c>
      <c r="C34" s="231"/>
      <c r="D34" s="231"/>
      <c r="E34" s="232"/>
      <c r="F34" s="233">
        <f>'[14]Output tables 3'!AB$23</f>
        <v>-3.453088755855255</v>
      </c>
      <c r="G34" s="233"/>
      <c r="H34" s="234">
        <f>'[14]Output tables 4'!$AB$23</f>
        <v>-5.1111529924273711</v>
      </c>
      <c r="J34" s="66"/>
      <c r="K34" s="51"/>
      <c r="L34" s="51"/>
      <c r="M34" s="289"/>
    </row>
    <row r="35" spans="1:22">
      <c r="A35" s="28"/>
      <c r="B35" s="235"/>
      <c r="C35" s="106"/>
      <c r="D35" s="106"/>
      <c r="E35" s="106"/>
      <c r="F35" s="106"/>
      <c r="G35" s="106"/>
      <c r="H35" s="106"/>
      <c r="J35" s="66"/>
      <c r="K35" s="51"/>
      <c r="L35" s="51"/>
      <c r="M35" s="289"/>
      <c r="U35" s="282"/>
      <c r="V35" s="51"/>
    </row>
    <row r="36" spans="1:22">
      <c r="A36" s="28"/>
      <c r="B36" s="235"/>
      <c r="C36" s="106"/>
      <c r="D36" s="50"/>
      <c r="E36" s="50"/>
      <c r="F36" s="50"/>
      <c r="G36" s="50"/>
      <c r="H36" s="50"/>
      <c r="I36" s="67"/>
      <c r="J36" s="53"/>
      <c r="K36" s="51"/>
      <c r="L36" s="51"/>
      <c r="M36" s="289"/>
      <c r="U36" s="274"/>
      <c r="V36" s="274"/>
    </row>
    <row r="37" spans="1:22" ht="15.75" thickBot="1">
      <c r="A37" s="28"/>
      <c r="B37" s="507" t="str">
        <f>'[15]Table of content'!$A$5:$A$5</f>
        <v>Orientation and sustainability of public finances</v>
      </c>
      <c r="C37" s="515"/>
      <c r="D37" s="515"/>
      <c r="E37" s="515"/>
      <c r="F37" s="515"/>
      <c r="G37" s="187"/>
      <c r="H37" s="187"/>
      <c r="I37" s="67"/>
      <c r="J37" s="53"/>
      <c r="K37" s="51"/>
      <c r="L37" s="51"/>
      <c r="M37" s="289"/>
      <c r="U37" s="51"/>
      <c r="V37" s="51"/>
    </row>
    <row r="38" spans="1:22" ht="13.5" thickBot="1">
      <c r="B38" s="225"/>
      <c r="C38" s="490" t="s">
        <v>102</v>
      </c>
      <c r="D38" s="491"/>
      <c r="E38" s="492"/>
      <c r="F38" s="490" t="s">
        <v>103</v>
      </c>
      <c r="G38" s="491"/>
      <c r="H38" s="492"/>
      <c r="K38" s="280"/>
      <c r="U38" s="51"/>
      <c r="V38" s="51"/>
    </row>
    <row r="39" spans="1:22" ht="27" customHeight="1" thickBot="1">
      <c r="A39" s="70"/>
      <c r="B39" s="223"/>
      <c r="C39" s="493" t="s">
        <v>104</v>
      </c>
      <c r="D39" s="493" t="s">
        <v>105</v>
      </c>
      <c r="E39" s="495" t="s">
        <v>150</v>
      </c>
      <c r="F39" s="497" t="str">
        <f xml:space="preserve"> "Level relative to "&amp; '[15]Output tables 1'!$E$3</f>
        <v>Level relative to EU15</v>
      </c>
      <c r="G39" s="488" t="s">
        <v>33</v>
      </c>
      <c r="H39" s="489"/>
      <c r="J39" s="281"/>
      <c r="K39" s="290"/>
      <c r="L39" s="282" t="s">
        <v>83</v>
      </c>
      <c r="M39" s="53"/>
      <c r="N39" s="71"/>
      <c r="O39" s="275"/>
      <c r="P39" s="71"/>
      <c r="Q39" s="276"/>
      <c r="R39" s="72"/>
      <c r="S39" s="276"/>
      <c r="T39" s="67"/>
      <c r="U39" s="282" t="s">
        <v>83</v>
      </c>
      <c r="V39" s="53"/>
    </row>
    <row r="40" spans="1:22" ht="27" customHeight="1" thickBot="1">
      <c r="A40" s="70"/>
      <c r="B40" s="224"/>
      <c r="C40" s="499"/>
      <c r="D40" s="499"/>
      <c r="E40" s="500"/>
      <c r="F40" s="498"/>
      <c r="G40" s="120" t="s">
        <v>106</v>
      </c>
      <c r="H40" s="415" t="str">
        <f>"Relative " &amp;'[15]Output tables 1'!$E$3</f>
        <v>Relative EU15</v>
      </c>
      <c r="J40" s="147" t="s">
        <v>84</v>
      </c>
      <c r="K40" s="283"/>
      <c r="L40" s="284" t="s">
        <v>38</v>
      </c>
      <c r="M40" s="285" t="s">
        <v>1</v>
      </c>
      <c r="N40" s="71"/>
      <c r="O40" s="275"/>
      <c r="P40" s="71"/>
      <c r="Q40" s="276"/>
      <c r="R40" s="72"/>
      <c r="S40" s="276"/>
      <c r="T40" s="67"/>
      <c r="U40" s="284" t="s">
        <v>38</v>
      </c>
      <c r="V40" s="285" t="s">
        <v>1</v>
      </c>
    </row>
    <row r="41" spans="1:22" ht="13.5" thickBot="1">
      <c r="A41" s="70"/>
      <c r="B41" s="397" t="s">
        <v>187</v>
      </c>
      <c r="C41" s="378"/>
      <c r="D41" s="378"/>
      <c r="E41" s="379"/>
      <c r="F41" s="378"/>
      <c r="G41" s="378"/>
      <c r="H41" s="372"/>
      <c r="J41" s="43"/>
      <c r="K41" s="283"/>
      <c r="L41" s="274"/>
      <c r="M41" s="274"/>
      <c r="N41" s="71"/>
      <c r="O41" s="405"/>
      <c r="P41" s="396"/>
      <c r="Q41" s="406"/>
      <c r="R41" s="407"/>
      <c r="S41" s="406"/>
      <c r="T41" s="67"/>
      <c r="U41" s="51"/>
      <c r="V41" s="51"/>
    </row>
    <row r="42" spans="1:22" ht="24">
      <c r="A42" s="70">
        <v>1</v>
      </c>
      <c r="B42" s="441" t="str">
        <f>'[15]Output tables 3'!D$4</f>
        <v>General Government Gross Debt (% of GDP) (-)</v>
      </c>
      <c r="C42" s="177" t="str">
        <f>'[15]Narrow list'!$A6</f>
        <v>pol</v>
      </c>
      <c r="D42" s="154" t="s">
        <v>179</v>
      </c>
      <c r="E42" s="161">
        <v>1</v>
      </c>
      <c r="F42" s="139">
        <f>'[15]Output tables 3'!D$23</f>
        <v>0.15081863971298265</v>
      </c>
      <c r="G42" s="154" t="str">
        <f>IF(H42="","",IF((H42/10*O42*S42+P42)*S42&gt;$J$2,"↑",IF((H42/10*O42*S42+P42)*S42&lt;-$J$2,"↓","=")))</f>
        <v>↓</v>
      </c>
      <c r="H42" s="156">
        <f>'[15]Output tables 4'!D$23</f>
        <v>-8.3989121553989214</v>
      </c>
      <c r="J42" s="51">
        <v>1</v>
      </c>
      <c r="K42" s="283"/>
      <c r="L42" s="51">
        <f>IF($J42=1, IF(F42&lt;'Annex-LM'!$N$2,1,0),0)</f>
        <v>0</v>
      </c>
      <c r="M42" s="51">
        <f>IF($J42=1, IF(H42&lt;'Annex-LM'!$N$2,1,0),0)</f>
        <v>1</v>
      </c>
      <c r="N42" s="71"/>
      <c r="O42" s="266">
        <f>'[15]Output tables 4'!D$43</f>
        <v>1.2995365984727132</v>
      </c>
      <c r="P42" s="267">
        <f>'[15]Output tables 4'!D$42</f>
        <v>-0.35546624868512328</v>
      </c>
      <c r="Q42" s="268" t="str">
        <f>'[15]Output tables 4'!D$49</f>
        <v>Bad performance</v>
      </c>
      <c r="R42" s="267"/>
      <c r="S42" s="264">
        <f>IF(Q42="Good performance",1,IF(Q42="Bad performance",-1,IF(Q42="Unclear",1,"")))</f>
        <v>-1</v>
      </c>
      <c r="T42" s="69"/>
      <c r="U42" s="51">
        <f>IF(F42&lt;='Annex-LM'!$O$2,1,0)</f>
        <v>0</v>
      </c>
      <c r="V42" s="51">
        <f>IF(H42&lt;='Annex-LM'!$O$2,1,0)</f>
        <v>0</v>
      </c>
    </row>
    <row r="43" spans="1:22" ht="24">
      <c r="A43" s="70">
        <v>2</v>
      </c>
      <c r="B43" s="424" t="str">
        <f>'[15]Output tables 3'!E$4</f>
        <v>Distance Structural balance from SGP Medium Term Objective(+)</v>
      </c>
      <c r="C43" s="133" t="str">
        <f>'[15]Narrow list'!$A7</f>
        <v>pol</v>
      </c>
      <c r="D43" s="134" t="s">
        <v>179</v>
      </c>
      <c r="E43" s="163"/>
      <c r="F43" s="133">
        <f>'[15]Output tables 3'!E$23</f>
        <v>-12.583252074591622</v>
      </c>
      <c r="G43" s="134" t="str">
        <f t="shared" ref="G43:G65" si="2">IF(H43="","",IF((H43/10*O43*S43+P43)*S43&gt;$J$2,"↑",IF((H43/10*O43*S43+P43)*S43&lt;-$J$2,"↓","=")))</f>
        <v>↑</v>
      </c>
      <c r="H43" s="136">
        <f>'[15]Output tables 4'!E$23</f>
        <v>1.6796905006889173</v>
      </c>
      <c r="J43" s="51"/>
      <c r="K43" s="283"/>
      <c r="L43" s="51">
        <f>IF($J43=1, IF(F43&lt;'Annex-LM'!$N$2,1,0),0)</f>
        <v>0</v>
      </c>
      <c r="M43" s="51">
        <f>IF($J43=1, IF(H43&lt;'Annex-LM'!$N$2,1,0),0)</f>
        <v>0</v>
      </c>
      <c r="N43" s="291"/>
      <c r="O43" s="248">
        <f>'[15]Output tables 4'!E$43</f>
        <v>0.4084236605758223</v>
      </c>
      <c r="P43" s="249">
        <f>'[15]Output tables 4'!E$42</f>
        <v>0.10215026570741964</v>
      </c>
      <c r="Q43" s="250" t="str">
        <f>'[15]Output tables 4'!E$49</f>
        <v>Good performance</v>
      </c>
      <c r="R43" s="249"/>
      <c r="S43" s="247">
        <f t="shared" ref="S43:S65" si="3">IF(Q43="Good performance",1,IF(Q43="Bad performance",-1,IF(Q43="Unclear",1,"")))</f>
        <v>1</v>
      </c>
      <c r="T43" s="69"/>
      <c r="U43" s="51">
        <f>IF(F43&lt;='Annex-LM'!$O$2,1,0)</f>
        <v>0</v>
      </c>
      <c r="V43" s="51">
        <f>IF(H43&lt;='Annex-LM'!$O$2,1,0)</f>
        <v>0</v>
      </c>
    </row>
    <row r="44" spans="1:22" ht="24">
      <c r="A44" s="70">
        <v>3</v>
      </c>
      <c r="B44" s="425" t="str">
        <f>'[15]Output tables 3'!F$4</f>
        <v>Fiscal stance: change in Structural budget balance (AMECO)(+)</v>
      </c>
      <c r="C44" s="128" t="str">
        <f>'[15]Narrow list'!$A8</f>
        <v>pol</v>
      </c>
      <c r="D44" s="129" t="s">
        <v>180</v>
      </c>
      <c r="E44" s="162">
        <v>1</v>
      </c>
      <c r="F44" s="128">
        <f>'[15]Output tables 3'!F$23</f>
        <v>-4.462432612025431</v>
      </c>
      <c r="G44" s="129" t="str">
        <f t="shared" si="2"/>
        <v>↓</v>
      </c>
      <c r="H44" s="131">
        <f>'[15]Output tables 4'!F$23</f>
        <v>-4.8996162532148526</v>
      </c>
      <c r="J44" s="51">
        <v>1</v>
      </c>
      <c r="K44" s="283"/>
      <c r="L44" s="51">
        <f>IF($J44=1, IF(F44&lt;'Annex-LM'!$N$2,1,0),0)</f>
        <v>1</v>
      </c>
      <c r="M44" s="51">
        <f>IF($J44=1, IF(H44&lt;'Annex-LM'!$N$2,1,0),0)</f>
        <v>1</v>
      </c>
      <c r="N44" s="71"/>
      <c r="O44" s="244">
        <f>'[15]Output tables 4'!F$43</f>
        <v>0.46367253731541935</v>
      </c>
      <c r="P44" s="245">
        <f>'[15]Output tables 4'!F$42</f>
        <v>-0.25875500000000001</v>
      </c>
      <c r="Q44" s="246" t="str">
        <f>'[15]Output tables 4'!F$49</f>
        <v>Good performance</v>
      </c>
      <c r="R44" s="245"/>
      <c r="S44" s="247">
        <f t="shared" si="3"/>
        <v>1</v>
      </c>
      <c r="T44" s="67"/>
      <c r="U44" s="51">
        <f>IF(F44&lt;='Annex-LM'!$O$2,1,0)</f>
        <v>0</v>
      </c>
      <c r="V44" s="51">
        <f>IF(H44&lt;='Annex-LM'!$O$2,1,0)</f>
        <v>0</v>
      </c>
    </row>
    <row r="45" spans="1:22">
      <c r="A45" s="70">
        <v>4</v>
      </c>
      <c r="B45" s="425" t="str">
        <f>'[15]Output tables 3'!G$4</f>
        <v>Cyclically Adjusted Balance (AMECO) (+)</v>
      </c>
      <c r="C45" s="128" t="str">
        <f>'[15]Narrow list'!$A9</f>
        <v>perf</v>
      </c>
      <c r="D45" s="129" t="s">
        <v>179</v>
      </c>
      <c r="E45" s="162">
        <v>0.5</v>
      </c>
      <c r="F45" s="128">
        <f>'[15]Output tables 3'!G$23</f>
        <v>-10.281680638076848</v>
      </c>
      <c r="G45" s="129" t="str">
        <f t="shared" si="2"/>
        <v>↑</v>
      </c>
      <c r="H45" s="131">
        <f>'[15]Output tables 4'!G$23</f>
        <v>21.053473224264177</v>
      </c>
      <c r="J45" s="51">
        <v>1</v>
      </c>
      <c r="K45" s="283"/>
      <c r="L45" s="51">
        <f>IF($J45=1, IF(F45&lt;'Annex-LM'!$N$2,1,0),0)</f>
        <v>1</v>
      </c>
      <c r="M45" s="51">
        <f>IF($J45=1, IF(H45&lt;'Annex-LM'!$N$2,1,0),0)</f>
        <v>0</v>
      </c>
      <c r="N45" s="71"/>
      <c r="O45" s="244">
        <f>'[15]Output tables 4'!G$43</f>
        <v>0.28007345040309717</v>
      </c>
      <c r="P45" s="245">
        <f>'[15]Output tables 4'!G$42</f>
        <v>-0.24351544444444442</v>
      </c>
      <c r="Q45" s="246" t="str">
        <f>'[15]Output tables 4'!G$49</f>
        <v>Good performance</v>
      </c>
      <c r="R45" s="245"/>
      <c r="S45" s="247">
        <f t="shared" si="3"/>
        <v>1</v>
      </c>
      <c r="T45" s="67"/>
      <c r="U45" s="51">
        <f>IF(F45&lt;='Annex-LM'!$O$2,1,0)</f>
        <v>0</v>
      </c>
      <c r="V45" s="51">
        <f>IF(H45&lt;='Annex-LM'!$O$2,1,0)</f>
        <v>0</v>
      </c>
    </row>
    <row r="46" spans="1:22" ht="24">
      <c r="A46" s="70">
        <v>5</v>
      </c>
      <c r="B46" s="424" t="str">
        <f>'[15]Output tables 3'!H$4</f>
        <v>Sustainability indicator: S2 component - the initial budgetary position (IBP)(-)</v>
      </c>
      <c r="C46" s="133" t="str">
        <f>'[15]Narrow list'!$A10</f>
        <v>perf</v>
      </c>
      <c r="D46" s="134" t="s">
        <v>178</v>
      </c>
      <c r="E46" s="163"/>
      <c r="F46" s="133">
        <f>'[15]Output tables 3'!H$23</f>
        <v>2.9519470786535376</v>
      </c>
      <c r="G46" s="134" t="str">
        <f t="shared" si="2"/>
        <v>↓</v>
      </c>
      <c r="H46" s="136">
        <f>'[15]Output tables 4'!H$23</f>
        <v>1.2506807252988594</v>
      </c>
      <c r="J46" s="51"/>
      <c r="K46" s="283"/>
      <c r="L46" s="51">
        <f>IF($J46=1, IF(F46&lt;'Annex-LM'!$N$2,1,0),0)</f>
        <v>0</v>
      </c>
      <c r="M46" s="51">
        <f>IF($J46=1, IF(H46&lt;'Annex-LM'!$N$2,1,0),0)</f>
        <v>0</v>
      </c>
      <c r="N46" s="71"/>
      <c r="O46" s="248">
        <f>'[15]Output tables 4'!H$43</f>
        <v>1.2508570164714119</v>
      </c>
      <c r="P46" s="249">
        <f>'[15]Output tables 4'!H$42</f>
        <v>0.66374488185405311</v>
      </c>
      <c r="Q46" s="250" t="str">
        <f>'[15]Output tables 4'!H$49</f>
        <v>Bad performance</v>
      </c>
      <c r="R46" s="249"/>
      <c r="S46" s="247">
        <f t="shared" si="3"/>
        <v>-1</v>
      </c>
      <c r="T46" s="69"/>
      <c r="U46" s="51">
        <f>IF(F46&lt;='Annex-LM'!$O$2,1,0)</f>
        <v>0</v>
      </c>
      <c r="V46" s="51">
        <f>IF(H46&lt;='Annex-LM'!$O$2,1,0)</f>
        <v>0</v>
      </c>
    </row>
    <row r="47" spans="1:22" ht="24">
      <c r="A47" s="70">
        <v>6</v>
      </c>
      <c r="B47" s="424" t="str">
        <f>'[15]Output tables 3'!I$4</f>
        <v>Nominal long-term interest rate (average, AMECO)(-)</v>
      </c>
      <c r="C47" s="133" t="str">
        <f>'[15]Narrow list'!$A11</f>
        <v>perf</v>
      </c>
      <c r="D47" s="134" t="s">
        <v>179</v>
      </c>
      <c r="E47" s="163"/>
      <c r="F47" s="133">
        <f>'[15]Output tables 3'!I$23</f>
        <v>-19.884398474276075</v>
      </c>
      <c r="G47" s="134" t="str">
        <f t="shared" si="2"/>
        <v>↑</v>
      </c>
      <c r="H47" s="136">
        <f>'[15]Output tables 4'!I$23</f>
        <v>25.142580290400378</v>
      </c>
      <c r="J47" s="51"/>
      <c r="K47" s="283"/>
      <c r="L47" s="51">
        <f>IF($J47=1, IF(F47&lt;'Annex-LM'!$N$2,1,0),0)</f>
        <v>0</v>
      </c>
      <c r="M47" s="51">
        <f>IF($J47=1, IF(H47&lt;'Annex-LM'!$N$2,1,0),0)</f>
        <v>0</v>
      </c>
      <c r="N47" s="71"/>
      <c r="O47" s="248">
        <f>'[15]Output tables 4'!I$43</f>
        <v>2.8334678399681561E-2</v>
      </c>
      <c r="P47" s="249">
        <f>'[15]Output tables 4'!I$42</f>
        <v>-4.6259307333333353E-2</v>
      </c>
      <c r="Q47" s="250" t="str">
        <f>'[15]Output tables 4'!I$49</f>
        <v>Bad performance</v>
      </c>
      <c r="R47" s="249"/>
      <c r="S47" s="247">
        <f t="shared" si="3"/>
        <v>-1</v>
      </c>
      <c r="U47" s="51">
        <f>IF(F47&lt;='Annex-LM'!$O$2,1,0)</f>
        <v>1</v>
      </c>
      <c r="V47" s="51">
        <f>IF(H47&lt;='Annex-LM'!$O$2,1,0)</f>
        <v>0</v>
      </c>
    </row>
    <row r="48" spans="1:22" ht="48">
      <c r="A48" s="70">
        <v>7</v>
      </c>
      <c r="B48" s="424" t="str">
        <f>'[15]Output tables 3'!J$4</f>
        <v>Net lending (+) or net borrowing (-); general government - ESA 1995 (Percentage of gross domestic product at market prices) (+)</v>
      </c>
      <c r="C48" s="133" t="str">
        <f>'[15]Narrow list'!$A12</f>
        <v>perf</v>
      </c>
      <c r="D48" s="134" t="s">
        <v>179</v>
      </c>
      <c r="E48" s="163"/>
      <c r="F48" s="133">
        <f>'[15]Output tables 3'!J$23</f>
        <v>-9.7288472073827084</v>
      </c>
      <c r="G48" s="134" t="str">
        <f t="shared" si="2"/>
        <v>↑</v>
      </c>
      <c r="H48" s="136">
        <f>'[15]Output tables 4'!J$23</f>
        <v>15.834615210443006</v>
      </c>
      <c r="J48" s="51"/>
      <c r="K48" s="283"/>
      <c r="L48" s="51">
        <f>IF($J48=1, IF(F48&lt;'Annex-LM'!$N$2,1,0),0)</f>
        <v>0</v>
      </c>
      <c r="M48" s="51">
        <f>IF($J48=1, IF(H48&lt;'Annex-LM'!$N$2,1,0),0)</f>
        <v>0</v>
      </c>
      <c r="N48" s="71"/>
      <c r="O48" s="248">
        <f>'[15]Output tables 4'!J$43</f>
        <v>0.30845002378710179</v>
      </c>
      <c r="P48" s="249">
        <f>'[15]Output tables 4'!J$42</f>
        <v>-0.14984426414686272</v>
      </c>
      <c r="Q48" s="250" t="str">
        <f>'[15]Output tables 4'!J$49</f>
        <v>Good performance</v>
      </c>
      <c r="R48" s="249"/>
      <c r="S48" s="247">
        <f t="shared" si="3"/>
        <v>1</v>
      </c>
      <c r="U48" s="51">
        <f>IF(F48&lt;='Annex-LM'!$O$2,1,0)</f>
        <v>0</v>
      </c>
      <c r="V48" s="51">
        <f>IF(H48&lt;='Annex-LM'!$O$2,1,0)</f>
        <v>0</v>
      </c>
    </row>
    <row r="49" spans="1:22" ht="24" customHeight="1" thickBot="1">
      <c r="A49" s="70">
        <v>8</v>
      </c>
      <c r="B49" s="425" t="str">
        <f>'[15]Output tables 3'!K$4</f>
        <v>Primary budget balance as percentage of GDP (Net lending excluding interest, general government - ESA 1995) (+) AMECO</v>
      </c>
      <c r="C49" s="128" t="str">
        <f>'[15]Narrow list'!$A13</f>
        <v>perf</v>
      </c>
      <c r="D49" s="129" t="s">
        <v>179</v>
      </c>
      <c r="E49" s="162">
        <v>0.5</v>
      </c>
      <c r="F49" s="128">
        <f>'[15]Output tables 3'!K$23</f>
        <v>-7.4857838553040192</v>
      </c>
      <c r="G49" s="129" t="str">
        <f t="shared" si="2"/>
        <v>↑</v>
      </c>
      <c r="H49" s="131">
        <f>'[15]Output tables 4'!K$23</f>
        <v>17.490528174889238</v>
      </c>
      <c r="J49" s="51">
        <v>1</v>
      </c>
      <c r="K49" s="283"/>
      <c r="L49" s="51">
        <f>IF($J49=1, IF(F49&lt;'Annex-LM'!$N$2,1,0),0)</f>
        <v>1</v>
      </c>
      <c r="M49" s="51">
        <f>IF($J49=1, IF(H49&lt;'Annex-LM'!$N$2,1,0),0)</f>
        <v>0</v>
      </c>
      <c r="N49" s="71"/>
      <c r="O49" s="244">
        <f>'[15]Output tables 4'!K$43</f>
        <v>0.31851310331679861</v>
      </c>
      <c r="P49" s="245">
        <f>'[15]Output tables 4'!K$42</f>
        <v>-0.26450462869786273</v>
      </c>
      <c r="Q49" s="246" t="str">
        <f>'[15]Output tables 4'!K$49</f>
        <v>Good performance</v>
      </c>
      <c r="R49" s="245"/>
      <c r="S49" s="247">
        <f t="shared" si="3"/>
        <v>1</v>
      </c>
      <c r="U49" s="51">
        <f>IF(F49&lt;='Annex-LM'!$O$2,1,0)</f>
        <v>0</v>
      </c>
      <c r="V49" s="51">
        <f>IF(H49&lt;='Annex-LM'!$O$2,1,0)</f>
        <v>0</v>
      </c>
    </row>
    <row r="50" spans="1:22" ht="13.5" thickBot="1">
      <c r="A50" s="70"/>
      <c r="B50" s="397" t="s">
        <v>188</v>
      </c>
      <c r="C50" s="378"/>
      <c r="D50" s="378"/>
      <c r="E50" s="379"/>
      <c r="F50" s="378"/>
      <c r="G50" s="378"/>
      <c r="H50" s="372"/>
      <c r="J50" s="51"/>
      <c r="K50" s="283"/>
      <c r="L50" s="51"/>
      <c r="M50" s="51"/>
      <c r="N50" s="71"/>
      <c r="O50" s="260"/>
      <c r="P50" s="261"/>
      <c r="Q50" s="262"/>
      <c r="R50" s="261"/>
      <c r="S50" s="395"/>
      <c r="U50" s="51"/>
      <c r="V50" s="51"/>
    </row>
    <row r="51" spans="1:22" ht="36">
      <c r="A51" s="70">
        <v>9</v>
      </c>
      <c r="B51" s="425" t="str">
        <f>'[15]Output tables 3'!L$4</f>
        <v>Sustainability indicator: S2 component - long-term changes in the primary balance (LTC) (-)</v>
      </c>
      <c r="C51" s="128" t="str">
        <f>'[15]Narrow list'!$A14</f>
        <v>perf</v>
      </c>
      <c r="D51" s="129" t="s">
        <v>178</v>
      </c>
      <c r="E51" s="162">
        <v>1</v>
      </c>
      <c r="F51" s="128">
        <f>'[15]Output tables 3'!L$23</f>
        <v>-4.9958214988245047</v>
      </c>
      <c r="G51" s="129" t="str">
        <f t="shared" si="2"/>
        <v>↓</v>
      </c>
      <c r="H51" s="131">
        <f>'[15]Output tables 4'!L$23</f>
        <v>-25.523556830650026</v>
      </c>
      <c r="J51" s="51">
        <v>1</v>
      </c>
      <c r="K51" s="283"/>
      <c r="L51" s="51">
        <f>IF($J51=1, IF(F51&lt;'Annex-LM'!$N$2,1,0),0)</f>
        <v>1</v>
      </c>
      <c r="M51" s="51">
        <f>IF($J51=1, IF(H51&lt;'Annex-LM'!$N$2,1,0),0)</f>
        <v>1</v>
      </c>
      <c r="N51" s="71"/>
      <c r="O51" s="244">
        <f>'[15]Output tables 4'!L$43</f>
        <v>0.62695399937504304</v>
      </c>
      <c r="P51" s="245">
        <f>'[15]Output tables 4'!L$42</f>
        <v>0.32680291066840012</v>
      </c>
      <c r="Q51" s="246" t="str">
        <f>'[15]Output tables 4'!L$49</f>
        <v>Bad performance</v>
      </c>
      <c r="R51" s="245"/>
      <c r="S51" s="247">
        <f t="shared" si="3"/>
        <v>-1</v>
      </c>
      <c r="U51" s="51">
        <f>IF(F51&lt;='Annex-LM'!$O$2,1,0)</f>
        <v>0</v>
      </c>
      <c r="V51" s="51">
        <f>IF(H51&lt;='Annex-LM'!$O$2,1,0)</f>
        <v>1</v>
      </c>
    </row>
    <row r="52" spans="1:22" ht="36">
      <c r="A52" s="70">
        <v>10</v>
      </c>
      <c r="B52" s="425" t="str">
        <f>'[15]Output tables 3'!M$4</f>
        <v>Projected change in Labour force between 2008 and 2050 (Budgetary projections: AWG baseline scenario  Year: 2009)(+)</v>
      </c>
      <c r="C52" s="128" t="str">
        <f>'[15]Narrow list'!$A15</f>
        <v>perf</v>
      </c>
      <c r="D52" s="129">
        <v>2008</v>
      </c>
      <c r="E52" s="162">
        <v>1</v>
      </c>
      <c r="F52" s="128">
        <f>'[15]Output tables 3'!M$23</f>
        <v>-4.2683918284508824</v>
      </c>
      <c r="G52" s="129" t="str">
        <f t="shared" si="2"/>
        <v/>
      </c>
      <c r="H52" s="131" t="str">
        <f>'[15]Output tables 4'!M$23</f>
        <v/>
      </c>
      <c r="J52" s="51">
        <v>1</v>
      </c>
      <c r="K52" s="283"/>
      <c r="L52" s="51">
        <f>IF($J52=1, IF(F52&lt;'Annex-LM'!$N$2,1,0),0)</f>
        <v>1</v>
      </c>
      <c r="M52" s="51">
        <f>IF($J52=1, IF(H52&lt;'Annex-LM'!$N$2,1,0),0)</f>
        <v>0</v>
      </c>
      <c r="N52" s="71"/>
      <c r="O52" s="244" t="str">
        <f>'[15]Output tables 4'!M$43</f>
        <v/>
      </c>
      <c r="P52" s="245" t="str">
        <f>'[15]Output tables 4'!M$42</f>
        <v>n.a.</v>
      </c>
      <c r="Q52" s="246" t="str">
        <f>'[15]Output tables 4'!M$49</f>
        <v>Good performance</v>
      </c>
      <c r="R52" s="245"/>
      <c r="S52" s="247">
        <f t="shared" si="3"/>
        <v>1</v>
      </c>
      <c r="U52" s="51">
        <f>IF(F52&lt;='Annex-LM'!$O$2,1,0)</f>
        <v>0</v>
      </c>
      <c r="V52" s="51">
        <f>IF(H52&lt;='Annex-LM'!$O$2,1,0)</f>
        <v>0</v>
      </c>
    </row>
    <row r="53" spans="1:22" ht="12.75" customHeight="1">
      <c r="A53" s="70">
        <v>11</v>
      </c>
      <c r="B53" s="424" t="str">
        <f>'[15]Output tables 3'!N$4</f>
        <v>Sustainability indicator: S2 (overall) (-)</v>
      </c>
      <c r="C53" s="133" t="str">
        <f>'[15]Narrow list'!$A16</f>
        <v>perf</v>
      </c>
      <c r="D53" s="134" t="s">
        <v>178</v>
      </c>
      <c r="E53" s="163"/>
      <c r="F53" s="133">
        <f>'[15]Output tables 3'!N$23</f>
        <v>-0.96816908431656923</v>
      </c>
      <c r="G53" s="134" t="str">
        <f t="shared" si="2"/>
        <v>↓</v>
      </c>
      <c r="H53" s="136">
        <f>'[15]Output tables 4'!N$23</f>
        <v>-9.696127390776514</v>
      </c>
      <c r="J53" s="51"/>
      <c r="K53" s="283"/>
      <c r="L53" s="51">
        <f>IF($J53=1, IF(F53&lt;'Annex-LM'!$N$2,1,0),0)</f>
        <v>0</v>
      </c>
      <c r="M53" s="51">
        <f>IF($J53=1, IF(H53&lt;'Annex-LM'!$N$2,1,0),0)</f>
        <v>0</v>
      </c>
      <c r="N53" s="71"/>
      <c r="O53" s="248">
        <f>'[15]Output tables 4'!N$43</f>
        <v>1.4890143962403493</v>
      </c>
      <c r="P53" s="249">
        <f>'[15]Output tables 4'!N$42</f>
        <v>0.99054779252245329</v>
      </c>
      <c r="Q53" s="250" t="str">
        <f>'[15]Output tables 4'!N$49</f>
        <v>Bad performance</v>
      </c>
      <c r="R53" s="249"/>
      <c r="S53" s="247">
        <f t="shared" si="3"/>
        <v>-1</v>
      </c>
      <c r="U53" s="51">
        <f>IF(F53&lt;='Annex-LM'!$O$2,1,0)</f>
        <v>0</v>
      </c>
      <c r="V53" s="51">
        <f>IF(H53&lt;='Annex-LM'!$O$2,1,0)</f>
        <v>0</v>
      </c>
    </row>
    <row r="54" spans="1:22">
      <c r="A54" s="70">
        <v>12</v>
      </c>
      <c r="B54" s="424" t="str">
        <f>'[15]Output tables 3'!O$4</f>
        <v>Sustainability indicator: S1 (overall)(-)</v>
      </c>
      <c r="C54" s="133" t="str">
        <f>'[15]Narrow list'!$A17</f>
        <v>perf</v>
      </c>
      <c r="D54" s="134" t="s">
        <v>178</v>
      </c>
      <c r="E54" s="163"/>
      <c r="F54" s="133">
        <f>'[15]Output tables 3'!O$23</f>
        <v>1.5455955645657493</v>
      </c>
      <c r="G54" s="134" t="str">
        <f t="shared" si="2"/>
        <v>↓</v>
      </c>
      <c r="H54" s="136">
        <f>'[15]Output tables 4'!O$23</f>
        <v>-3.2746175681825482</v>
      </c>
      <c r="J54" s="51"/>
      <c r="K54" s="283"/>
      <c r="L54" s="51">
        <f>IF($J54=1, IF(F54&lt;'Annex-LM'!$N$2,1,0),0)</f>
        <v>0</v>
      </c>
      <c r="M54" s="51">
        <f>IF($J54=1, IF(H54&lt;'Annex-LM'!$N$2,1,0),0)</f>
        <v>0</v>
      </c>
      <c r="N54" s="71"/>
      <c r="O54" s="248">
        <f>'[15]Output tables 4'!O$43</f>
        <v>1.4886663382728782</v>
      </c>
      <c r="P54" s="249">
        <f>'[15]Output tables 4'!O$42</f>
        <v>0.96284440393119453</v>
      </c>
      <c r="Q54" s="250" t="str">
        <f>'[15]Output tables 4'!O$49</f>
        <v>Bad performance</v>
      </c>
      <c r="R54" s="249"/>
      <c r="S54" s="247">
        <f t="shared" si="3"/>
        <v>-1</v>
      </c>
      <c r="U54" s="51">
        <f>IF(F54&lt;='Annex-LM'!$O$2,1,0)</f>
        <v>0</v>
      </c>
      <c r="V54" s="51">
        <f>IF(H54&lt;='Annex-LM'!$O$2,1,0)</f>
        <v>0</v>
      </c>
    </row>
    <row r="55" spans="1:22" ht="24">
      <c r="A55" s="70">
        <v>13</v>
      </c>
      <c r="B55" s="424" t="str">
        <f>'[15]Output tables 3'!P$4</f>
        <v>Sustainability indicator: Required Primary Balance (RPB)(-)</v>
      </c>
      <c r="C55" s="133" t="str">
        <f>'[15]Narrow list'!$A18</f>
        <v>perf</v>
      </c>
      <c r="D55" s="134" t="s">
        <v>207</v>
      </c>
      <c r="E55" s="163"/>
      <c r="F55" s="133">
        <f>'[15]Output tables 3'!P$23</f>
        <v>-8.5119739684698779</v>
      </c>
      <c r="G55" s="134" t="str">
        <f t="shared" si="2"/>
        <v>↓</v>
      </c>
      <c r="H55" s="136">
        <f>'[15]Output tables 4'!P$23</f>
        <v>-30</v>
      </c>
      <c r="J55" s="51"/>
      <c r="K55" s="283"/>
      <c r="L55" s="51">
        <f>IF($J55=1, IF(F55&lt;'Annex-LM'!$N$2,1,0),0)</f>
        <v>0</v>
      </c>
      <c r="M55" s="51">
        <f>IF($J55=1, IF(H55&lt;'Annex-LM'!$N$2,1,0),0)</f>
        <v>0</v>
      </c>
      <c r="N55" s="71"/>
      <c r="O55" s="248">
        <f>'[15]Output tables 4'!P$43</f>
        <v>0.91732028047780845</v>
      </c>
      <c r="P55" s="249">
        <f>'[15]Output tables 4'!P$42</f>
        <v>0.25383473597336648</v>
      </c>
      <c r="Q55" s="250" t="str">
        <f>'[15]Output tables 4'!P$49</f>
        <v>Bad performance</v>
      </c>
      <c r="R55" s="249"/>
      <c r="S55" s="247">
        <f t="shared" si="3"/>
        <v>-1</v>
      </c>
      <c r="U55" s="51">
        <f>IF(F55&lt;='Annex-LM'!$O$2,1,0)</f>
        <v>0</v>
      </c>
      <c r="V55" s="51">
        <f>IF(H55&lt;='Annex-LM'!$O$2,1,0)</f>
        <v>1</v>
      </c>
    </row>
    <row r="56" spans="1:22" ht="48" customHeight="1">
      <c r="A56" s="70">
        <v>14</v>
      </c>
      <c r="B56" s="424" t="str">
        <f>'[15]Output tables 3'!Q$4</f>
        <v>Projected old-age dependency ratio in 2025 = Population aged 65 and over as a percentage of the population aged 15-64 *) (AWG projection  2009)  (-)</v>
      </c>
      <c r="C56" s="133" t="str">
        <f>'[15]Narrow list'!$A19</f>
        <v>pol</v>
      </c>
      <c r="D56" s="134" t="s">
        <v>208</v>
      </c>
      <c r="E56" s="163"/>
      <c r="F56" s="133">
        <f>'[15]Output tables 3'!Q$23</f>
        <v>-2.2260941962945338</v>
      </c>
      <c r="G56" s="134" t="str">
        <f t="shared" si="2"/>
        <v/>
      </c>
      <c r="H56" s="136" t="str">
        <f>'[15]Output tables 4'!Q$23</f>
        <v/>
      </c>
      <c r="J56" s="51"/>
      <c r="K56" s="283"/>
      <c r="L56" s="51">
        <f>IF($J56=1, IF(F56&lt;'Annex-LM'!$N$2,1,0),0)</f>
        <v>0</v>
      </c>
      <c r="M56" s="51">
        <f>IF($J56=1, IF(H56&lt;'Annex-LM'!$N$2,1,0),0)</f>
        <v>0</v>
      </c>
      <c r="N56" s="71"/>
      <c r="O56" s="248" t="str">
        <f>'[15]Output tables 4'!Q$43</f>
        <v/>
      </c>
      <c r="P56" s="249" t="str">
        <f>'[15]Output tables 4'!Q$42</f>
        <v>n.a.</v>
      </c>
      <c r="Q56" s="250" t="str">
        <f>'[15]Output tables 4'!Q$49</f>
        <v>Bad performance</v>
      </c>
      <c r="R56" s="249"/>
      <c r="S56" s="247">
        <f t="shared" si="3"/>
        <v>-1</v>
      </c>
      <c r="U56" s="51">
        <f>IF(F56&lt;='Annex-LM'!$O$2,1,0)</f>
        <v>0</v>
      </c>
      <c r="V56" s="51">
        <f>IF(H56&lt;='Annex-LM'!$O$2,1,0)</f>
        <v>0</v>
      </c>
    </row>
    <row r="57" spans="1:22" ht="12.75" hidden="1" customHeight="1" outlineLevel="1">
      <c r="A57" s="70">
        <v>15</v>
      </c>
      <c r="B57" s="424" t="str">
        <f>'[15]Output tables 3'!R$4</f>
        <v>Indicator</v>
      </c>
      <c r="C57" s="133" t="str">
        <f>'[15]Narrow list'!$A20</f>
        <v>pol</v>
      </c>
      <c r="D57" s="134"/>
      <c r="E57" s="163"/>
      <c r="F57" s="133" t="str">
        <f>'[15]Output tables 3'!R$23</f>
        <v/>
      </c>
      <c r="G57" s="134" t="str">
        <f t="shared" si="2"/>
        <v/>
      </c>
      <c r="H57" s="136" t="str">
        <f>'[15]Output tables 4'!R$23</f>
        <v/>
      </c>
      <c r="J57" s="51"/>
      <c r="K57" s="283"/>
      <c r="L57" s="51">
        <f>IF($J57=1, IF(F57&lt;'Annex-LM'!$N$2,1,0),0)</f>
        <v>0</v>
      </c>
      <c r="M57" s="51">
        <f>IF($J57=1, IF(H57&lt;'Annex-LM'!$N$2,1,0),0)</f>
        <v>0</v>
      </c>
      <c r="N57" s="71"/>
      <c r="O57" s="248" t="str">
        <f>'[15]Output tables 4'!R$43</f>
        <v/>
      </c>
      <c r="P57" s="249" t="str">
        <f>'[15]Output tables 4'!R$42</f>
        <v>n.a.</v>
      </c>
      <c r="Q57" s="250" t="str">
        <f>'[15]Output tables 4'!R$49</f>
        <v>Good performance</v>
      </c>
      <c r="R57" s="249"/>
      <c r="S57" s="247">
        <f t="shared" si="3"/>
        <v>1</v>
      </c>
      <c r="U57" s="51">
        <f>IF(F57&lt;='Annex-LM'!$O$2,1,0)</f>
        <v>0</v>
      </c>
      <c r="V57" s="51">
        <f>IF(H57&lt;='Annex-LM'!$O$2,1,0)</f>
        <v>0</v>
      </c>
    </row>
    <row r="58" spans="1:22" ht="12.75" hidden="1" customHeight="1" outlineLevel="1">
      <c r="A58" s="70">
        <v>16</v>
      </c>
      <c r="B58" s="424" t="str">
        <f>'[15]Output tables 3'!S$4</f>
        <v>Indicator</v>
      </c>
      <c r="C58" s="133" t="str">
        <f>'[15]Narrow list'!$A21</f>
        <v>pol</v>
      </c>
      <c r="D58" s="134"/>
      <c r="E58" s="163"/>
      <c r="F58" s="133" t="str">
        <f>'[15]Output tables 3'!S$23</f>
        <v/>
      </c>
      <c r="G58" s="134" t="str">
        <f t="shared" si="2"/>
        <v/>
      </c>
      <c r="H58" s="136" t="str">
        <f>'[15]Output tables 4'!S$23</f>
        <v/>
      </c>
      <c r="J58" s="51"/>
      <c r="K58" s="283"/>
      <c r="L58" s="51">
        <f>IF($J58=1, IF(F58&lt;'Annex-LM'!$N$2,1,0),0)</f>
        <v>0</v>
      </c>
      <c r="M58" s="51">
        <f>IF($J58=1, IF(H58&lt;'Annex-LM'!$N$2,1,0),0)</f>
        <v>0</v>
      </c>
      <c r="N58" s="71"/>
      <c r="O58" s="248" t="str">
        <f>'[15]Output tables 4'!S$43</f>
        <v/>
      </c>
      <c r="P58" s="249" t="str">
        <f>'[15]Output tables 4'!S$42</f>
        <v>n.a.</v>
      </c>
      <c r="Q58" s="250" t="str">
        <f>'[15]Output tables 4'!S$49</f>
        <v>Good performance</v>
      </c>
      <c r="R58" s="249"/>
      <c r="S58" s="247">
        <f t="shared" si="3"/>
        <v>1</v>
      </c>
      <c r="U58" s="51">
        <f>IF(F58&lt;='Annex-LM'!$O$2,1,0)</f>
        <v>0</v>
      </c>
      <c r="V58" s="51">
        <f>IF(H58&lt;='Annex-LM'!$O$2,1,0)</f>
        <v>0</v>
      </c>
    </row>
    <row r="59" spans="1:22" ht="12.75" hidden="1" customHeight="1" outlineLevel="1">
      <c r="A59" s="70">
        <v>17</v>
      </c>
      <c r="B59" s="424" t="str">
        <f>'[15]Output tables 3'!T$4</f>
        <v>Indicator</v>
      </c>
      <c r="C59" s="133" t="str">
        <f>'[15]Narrow list'!$A22</f>
        <v>pol</v>
      </c>
      <c r="D59" s="134"/>
      <c r="E59" s="163"/>
      <c r="F59" s="133" t="str">
        <f>'[15]Output tables 3'!T$23</f>
        <v/>
      </c>
      <c r="G59" s="134" t="str">
        <f t="shared" si="2"/>
        <v/>
      </c>
      <c r="H59" s="136" t="str">
        <f>'[15]Output tables 4'!T$23</f>
        <v/>
      </c>
      <c r="J59" s="51"/>
      <c r="K59" s="283"/>
      <c r="L59" s="51">
        <f>IF($J59=1, IF(F59&lt;'Annex-LM'!$N$2,1,0),0)</f>
        <v>0</v>
      </c>
      <c r="M59" s="51">
        <f>IF($J59=1, IF(H59&lt;'Annex-LM'!$N$2,1,0),0)</f>
        <v>0</v>
      </c>
      <c r="N59" s="71"/>
      <c r="O59" s="248" t="str">
        <f>'[15]Output tables 4'!T$43</f>
        <v/>
      </c>
      <c r="P59" s="249" t="str">
        <f>'[15]Output tables 4'!T$42</f>
        <v>n.a.</v>
      </c>
      <c r="Q59" s="250" t="str">
        <f>'[15]Output tables 4'!T$49</f>
        <v>Good performance</v>
      </c>
      <c r="R59" s="249"/>
      <c r="S59" s="247">
        <f t="shared" si="3"/>
        <v>1</v>
      </c>
      <c r="U59" s="51">
        <f>IF(F59&lt;='Annex-LM'!$O$2,1,0)</f>
        <v>0</v>
      </c>
      <c r="V59" s="51">
        <f>IF(H59&lt;='Annex-LM'!$O$2,1,0)</f>
        <v>0</v>
      </c>
    </row>
    <row r="60" spans="1:22" ht="12.75" hidden="1" customHeight="1" outlineLevel="1">
      <c r="A60" s="70">
        <v>18</v>
      </c>
      <c r="B60" s="424" t="str">
        <f>'[15]Output tables 3'!U$4</f>
        <v>Indicator</v>
      </c>
      <c r="C60" s="133" t="str">
        <f>'[15]Narrow list'!$A23</f>
        <v>perf</v>
      </c>
      <c r="D60" s="134"/>
      <c r="E60" s="163"/>
      <c r="F60" s="133" t="str">
        <f>'[15]Output tables 3'!U$23</f>
        <v/>
      </c>
      <c r="G60" s="134" t="str">
        <f t="shared" si="2"/>
        <v/>
      </c>
      <c r="H60" s="136" t="str">
        <f>'[15]Output tables 4'!U$23</f>
        <v/>
      </c>
      <c r="J60" s="51"/>
      <c r="K60" s="283"/>
      <c r="L60" s="51">
        <f>IF($J60=1, IF(F60&lt;'Annex-LM'!$N$2,1,0),0)</f>
        <v>0</v>
      </c>
      <c r="M60" s="51">
        <f>IF($J60=1, IF(H60&lt;'Annex-LM'!$N$2,1,0),0)</f>
        <v>0</v>
      </c>
      <c r="N60" s="71"/>
      <c r="O60" s="248" t="str">
        <f>'[15]Output tables 4'!U$43</f>
        <v/>
      </c>
      <c r="P60" s="249" t="str">
        <f>'[15]Output tables 4'!U$42</f>
        <v>n.a.</v>
      </c>
      <c r="Q60" s="250" t="str">
        <f>'[15]Output tables 4'!U$49</f>
        <v>Good performance</v>
      </c>
      <c r="R60" s="249"/>
      <c r="S60" s="247">
        <f t="shared" si="3"/>
        <v>1</v>
      </c>
      <c r="U60" s="51">
        <f>IF(F60&lt;='Annex-LM'!$O$2,1,0)</f>
        <v>0</v>
      </c>
      <c r="V60" s="51">
        <f>IF(H60&lt;='Annex-LM'!$O$2,1,0)</f>
        <v>0</v>
      </c>
    </row>
    <row r="61" spans="1:22" ht="12.75" hidden="1" customHeight="1" outlineLevel="1">
      <c r="A61" s="70">
        <v>19</v>
      </c>
      <c r="B61" s="424" t="str">
        <f>'[15]Output tables 3'!V$4</f>
        <v>Indicator</v>
      </c>
      <c r="C61" s="133" t="str">
        <f>'[15]Narrow list'!$A24</f>
        <v>perf</v>
      </c>
      <c r="D61" s="134"/>
      <c r="E61" s="163"/>
      <c r="F61" s="133" t="str">
        <f>'[15]Output tables 3'!V$23</f>
        <v/>
      </c>
      <c r="G61" s="134" t="str">
        <f t="shared" si="2"/>
        <v/>
      </c>
      <c r="H61" s="136" t="str">
        <f>'[15]Output tables 4'!V$23</f>
        <v/>
      </c>
      <c r="J61" s="51"/>
      <c r="K61" s="283"/>
      <c r="L61" s="51">
        <f>IF($J61=1, IF(F61&lt;'Annex-LM'!$N$2,1,0),0)</f>
        <v>0</v>
      </c>
      <c r="M61" s="51">
        <f>IF($J61=1, IF(H61&lt;'Annex-LM'!$N$2,1,0),0)</f>
        <v>0</v>
      </c>
      <c r="N61" s="71"/>
      <c r="O61" s="248" t="str">
        <f>'[15]Output tables 4'!V$43</f>
        <v/>
      </c>
      <c r="P61" s="249" t="str">
        <f>'[15]Output tables 4'!V$42</f>
        <v>n.a.</v>
      </c>
      <c r="Q61" s="250" t="str">
        <f>'[15]Output tables 4'!V$49</f>
        <v>Good performance</v>
      </c>
      <c r="R61" s="249"/>
      <c r="S61" s="247">
        <f t="shared" si="3"/>
        <v>1</v>
      </c>
      <c r="U61" s="51">
        <f>IF(F61&lt;='Annex-LM'!$O$2,1,0)</f>
        <v>0</v>
      </c>
      <c r="V61" s="51">
        <f>IF(H61&lt;='Annex-LM'!$O$2,1,0)</f>
        <v>0</v>
      </c>
    </row>
    <row r="62" spans="1:22" ht="12.75" hidden="1" customHeight="1" outlineLevel="1">
      <c r="A62" s="70">
        <v>20</v>
      </c>
      <c r="B62" s="424" t="str">
        <f>'[15]Output tables 3'!W$4</f>
        <v>Indicator</v>
      </c>
      <c r="C62" s="133" t="str">
        <f>'[15]Narrow list'!$A25</f>
        <v>perf</v>
      </c>
      <c r="D62" s="134"/>
      <c r="E62" s="163"/>
      <c r="F62" s="133" t="str">
        <f>'[15]Output tables 3'!W$23</f>
        <v/>
      </c>
      <c r="G62" s="134" t="str">
        <f t="shared" si="2"/>
        <v/>
      </c>
      <c r="H62" s="136" t="str">
        <f>'[15]Output tables 4'!W$23</f>
        <v/>
      </c>
      <c r="J62" s="51"/>
      <c r="K62" s="283"/>
      <c r="L62" s="51">
        <f>IF($J62=1, IF(F62&lt;'Annex-LM'!$N$2,1,0),0)</f>
        <v>0</v>
      </c>
      <c r="M62" s="51">
        <f>IF($J62=1, IF(H62&lt;'Annex-LM'!$N$2,1,0),0)</f>
        <v>0</v>
      </c>
      <c r="N62" s="71"/>
      <c r="O62" s="248" t="str">
        <f>'[15]Output tables 4'!W$43</f>
        <v/>
      </c>
      <c r="P62" s="249" t="str">
        <f>'[15]Output tables 4'!W$42</f>
        <v>n.a.</v>
      </c>
      <c r="Q62" s="250" t="str">
        <f>'[15]Output tables 4'!W$49</f>
        <v>Good performance</v>
      </c>
      <c r="R62" s="249"/>
      <c r="S62" s="247">
        <f t="shared" si="3"/>
        <v>1</v>
      </c>
      <c r="U62" s="51">
        <f>IF(F62&lt;='Annex-LM'!$O$2,1,0)</f>
        <v>0</v>
      </c>
      <c r="V62" s="51">
        <f>IF(H62&lt;='Annex-LM'!$O$2,1,0)</f>
        <v>0</v>
      </c>
    </row>
    <row r="63" spans="1:22" ht="12.75" hidden="1" customHeight="1" outlineLevel="1">
      <c r="A63" s="70">
        <v>21</v>
      </c>
      <c r="B63" s="424" t="str">
        <f>'[15]Output tables 3'!X$4</f>
        <v>Indicator</v>
      </c>
      <c r="C63" s="133" t="str">
        <f>'[15]Narrow list'!$A26</f>
        <v>pol</v>
      </c>
      <c r="D63" s="134"/>
      <c r="E63" s="163"/>
      <c r="F63" s="133" t="str">
        <f>'[15]Output tables 3'!X$23</f>
        <v/>
      </c>
      <c r="G63" s="134" t="str">
        <f t="shared" si="2"/>
        <v/>
      </c>
      <c r="H63" s="136" t="str">
        <f>'[15]Output tables 4'!X$23</f>
        <v/>
      </c>
      <c r="J63" s="51"/>
      <c r="K63" s="283"/>
      <c r="L63" s="51">
        <f>IF($J63=1, IF(F63&lt;'Annex-LM'!$N$2,1,0),0)</f>
        <v>0</v>
      </c>
      <c r="M63" s="51">
        <f>IF($J63=1, IF(H63&lt;'Annex-LM'!$N$2,1,0),0)</f>
        <v>0</v>
      </c>
      <c r="N63" s="71"/>
      <c r="O63" s="248" t="str">
        <f>'[15]Output tables 4'!X$43</f>
        <v/>
      </c>
      <c r="P63" s="249" t="str">
        <f>'[15]Output tables 4'!X$42</f>
        <v>n.a.</v>
      </c>
      <c r="Q63" s="250" t="str">
        <f>'[15]Output tables 4'!X$49</f>
        <v>Good performance</v>
      </c>
      <c r="R63" s="249"/>
      <c r="S63" s="247">
        <f t="shared" si="3"/>
        <v>1</v>
      </c>
      <c r="U63" s="51">
        <f>IF(F63&lt;='Annex-LM'!$O$2,1,0)</f>
        <v>0</v>
      </c>
      <c r="V63" s="51">
        <f>IF(H63&lt;='Annex-LM'!$O$2,1,0)</f>
        <v>0</v>
      </c>
    </row>
    <row r="64" spans="1:22" ht="12.75" hidden="1" customHeight="1" outlineLevel="1">
      <c r="A64" s="70">
        <v>22</v>
      </c>
      <c r="B64" s="424" t="str">
        <f>'[15]Output tables 3'!Y$4</f>
        <v>Indicator</v>
      </c>
      <c r="C64" s="133">
        <f>'[15]Narrow list'!$A27</f>
        <v>0</v>
      </c>
      <c r="D64" s="134"/>
      <c r="E64" s="163"/>
      <c r="F64" s="133" t="str">
        <f>'[15]Output tables 3'!Y$23</f>
        <v/>
      </c>
      <c r="G64" s="134" t="str">
        <f t="shared" si="2"/>
        <v/>
      </c>
      <c r="H64" s="136" t="str">
        <f>'[15]Output tables 4'!Y$23</f>
        <v/>
      </c>
      <c r="J64" s="51"/>
      <c r="K64" s="283"/>
      <c r="L64" s="51">
        <f>IF($J64=1, IF(F64&lt;'Annex-LM'!$N$2,1,0),0)</f>
        <v>0</v>
      </c>
      <c r="M64" s="51">
        <f>IF($J64=1, IF(H64&lt;'Annex-LM'!$N$2,1,0),0)</f>
        <v>0</v>
      </c>
      <c r="N64" s="71"/>
      <c r="O64" s="248" t="str">
        <f>'[15]Output tables 4'!Y$43</f>
        <v/>
      </c>
      <c r="P64" s="249" t="str">
        <f>'[15]Output tables 4'!Y$42</f>
        <v>n.a.</v>
      </c>
      <c r="Q64" s="250" t="str">
        <f>'[15]Output tables 4'!Y$49</f>
        <v>Good performance</v>
      </c>
      <c r="R64" s="249"/>
      <c r="S64" s="247">
        <f t="shared" si="3"/>
        <v>1</v>
      </c>
      <c r="U64" s="51">
        <f>IF(F64&lt;='Annex-LM'!$O$2,1,0)</f>
        <v>0</v>
      </c>
      <c r="V64" s="51">
        <f>IF(H64&lt;='Annex-LM'!$O$2,1,0)</f>
        <v>0</v>
      </c>
    </row>
    <row r="65" spans="1:22" ht="12.75" customHeight="1" collapsed="1" thickBot="1">
      <c r="A65" s="70"/>
      <c r="B65" s="424"/>
      <c r="C65" s="133"/>
      <c r="D65" s="134"/>
      <c r="E65" s="163"/>
      <c r="F65" s="133"/>
      <c r="G65" s="134" t="str">
        <f t="shared" si="2"/>
        <v/>
      </c>
      <c r="H65" s="136"/>
      <c r="J65" s="51"/>
      <c r="K65" s="283"/>
      <c r="L65" s="51"/>
      <c r="M65" s="51"/>
      <c r="N65" s="71"/>
      <c r="O65" s="248"/>
      <c r="P65" s="249"/>
      <c r="Q65" s="250"/>
      <c r="R65" s="249"/>
      <c r="S65" s="247" t="str">
        <f t="shared" si="3"/>
        <v/>
      </c>
      <c r="U65" s="282"/>
      <c r="V65" s="53"/>
    </row>
    <row r="66" spans="1:22" s="28" customFormat="1" ht="30.75" thickBot="1">
      <c r="B66" s="230" t="s">
        <v>76</v>
      </c>
      <c r="C66" s="231"/>
      <c r="D66" s="231"/>
      <c r="E66" s="232"/>
      <c r="F66" s="233">
        <f>'[15]Output tables 3'!Z$23</f>
        <v>-4.4919119092556539</v>
      </c>
      <c r="G66" s="233"/>
      <c r="H66" s="234">
        <f>'[15]Output tables 4'!Z$23</f>
        <v>-5</v>
      </c>
      <c r="J66" s="53">
        <f>SUM(J42:J64)</f>
        <v>6</v>
      </c>
      <c r="K66" s="51"/>
      <c r="L66" s="51"/>
      <c r="M66" s="51"/>
      <c r="N66" s="71"/>
      <c r="O66" s="263"/>
      <c r="P66" s="263"/>
      <c r="Q66" s="383"/>
      <c r="R66" s="263"/>
      <c r="S66" s="361"/>
      <c r="T66" s="66"/>
      <c r="U66" s="274"/>
      <c r="V66" s="274"/>
    </row>
    <row r="67" spans="1:22" s="28" customFormat="1" ht="12.75" customHeight="1" thickBot="1">
      <c r="A67" s="30"/>
      <c r="B67" s="230" t="s">
        <v>174</v>
      </c>
      <c r="C67" s="231"/>
      <c r="D67" s="231"/>
      <c r="E67" s="232"/>
      <c r="F67" s="233">
        <f>'[15]Output tables 3'!AA$23</f>
        <v>-4.3984487396676277</v>
      </c>
      <c r="G67" s="233"/>
      <c r="H67" s="234">
        <f>'[15]Output tables 4'!$AA$23</f>
        <v>1.9911574303209782</v>
      </c>
      <c r="I67" s="30"/>
      <c r="K67" s="51"/>
      <c r="L67" s="287">
        <f>SUM(L42:L64)</f>
        <v>5</v>
      </c>
      <c r="M67" s="288">
        <f>SUM(M42:M64)</f>
        <v>3</v>
      </c>
      <c r="N67" s="277"/>
      <c r="O67" s="73"/>
      <c r="P67" s="277"/>
      <c r="Q67" s="74"/>
      <c r="R67" s="278"/>
      <c r="S67" s="74"/>
      <c r="T67" s="66"/>
      <c r="U67" s="287">
        <f>SUM(U42:U64)</f>
        <v>1</v>
      </c>
      <c r="V67" s="288">
        <f>SUM(V42:V64)</f>
        <v>2</v>
      </c>
    </row>
    <row r="68" spans="1:22" s="28" customFormat="1" ht="12.75" customHeight="1" thickBot="1">
      <c r="A68" s="30"/>
      <c r="B68" s="230" t="s">
        <v>175</v>
      </c>
      <c r="C68" s="231"/>
      <c r="D68" s="231"/>
      <c r="E68" s="232"/>
      <c r="F68" s="233">
        <f>'[15]Output tables 3'!AB$23</f>
        <v>-4.6321066636376935</v>
      </c>
      <c r="G68" s="233"/>
      <c r="H68" s="234">
        <f>'[15]Output tables 4'!$AB$23</f>
        <v>-25.523556830650026</v>
      </c>
      <c r="I68" s="30"/>
      <c r="K68" s="51"/>
      <c r="L68" s="71"/>
      <c r="M68" s="71"/>
      <c r="N68" s="277"/>
      <c r="O68" s="73"/>
      <c r="P68" s="277"/>
      <c r="Q68" s="74"/>
      <c r="R68" s="278"/>
      <c r="S68" s="74"/>
      <c r="T68" s="66"/>
      <c r="U68" s="51"/>
      <c r="V68" s="51"/>
    </row>
    <row r="69" spans="1:22" s="28" customFormat="1" ht="12.75" customHeight="1">
      <c r="A69" s="30"/>
      <c r="B69" s="235"/>
      <c r="C69" s="106"/>
      <c r="D69" s="106"/>
      <c r="E69" s="106"/>
      <c r="F69" s="106"/>
      <c r="G69" s="106"/>
      <c r="H69" s="106"/>
      <c r="I69" s="30"/>
      <c r="K69" s="51"/>
      <c r="L69" s="71"/>
      <c r="M69" s="71"/>
      <c r="N69" s="277"/>
      <c r="O69" s="73"/>
      <c r="P69" s="277"/>
      <c r="Q69" s="74"/>
      <c r="R69" s="278"/>
      <c r="S69" s="74"/>
      <c r="T69" s="66"/>
      <c r="U69" s="51"/>
      <c r="V69" s="51"/>
    </row>
    <row r="70" spans="1:22" s="28" customFormat="1" ht="12.75" customHeight="1">
      <c r="A70" s="30"/>
      <c r="B70" s="235"/>
      <c r="C70" s="106"/>
      <c r="D70" s="106"/>
      <c r="E70" s="106"/>
      <c r="F70" s="106"/>
      <c r="G70" s="106"/>
      <c r="H70" s="106"/>
      <c r="I70" s="30"/>
      <c r="J70" s="53"/>
      <c r="K70" s="51"/>
      <c r="L70" s="71"/>
      <c r="M70" s="71"/>
      <c r="N70" s="277"/>
      <c r="O70" s="73"/>
      <c r="P70" s="277"/>
      <c r="Q70" s="74"/>
      <c r="R70" s="278"/>
      <c r="S70" s="74"/>
      <c r="T70" s="66"/>
      <c r="U70" s="51"/>
      <c r="V70" s="51"/>
    </row>
    <row r="71" spans="1:22" ht="15.75" thickBot="1">
      <c r="B71" s="507" t="str">
        <f>'[16]Table of content'!$A$5:$A$5</f>
        <v>Macroeconomic background information</v>
      </c>
      <c r="C71" s="508"/>
      <c r="D71" s="508"/>
      <c r="E71" s="508"/>
      <c r="F71" s="508"/>
      <c r="J71" s="479"/>
      <c r="K71" s="292"/>
      <c r="L71" s="282"/>
      <c r="M71" s="51"/>
      <c r="N71" s="72"/>
      <c r="O71" s="72"/>
      <c r="P71" s="72"/>
      <c r="U71" s="51"/>
      <c r="V71" s="51"/>
    </row>
    <row r="72" spans="1:22" ht="13.5" thickBot="1">
      <c r="B72" s="225"/>
      <c r="C72" s="490" t="s">
        <v>102</v>
      </c>
      <c r="D72" s="491"/>
      <c r="E72" s="492"/>
      <c r="F72" s="490" t="s">
        <v>103</v>
      </c>
      <c r="G72" s="491"/>
      <c r="H72" s="492"/>
      <c r="J72" s="479"/>
      <c r="K72" s="292"/>
      <c r="L72" s="282"/>
      <c r="M72" s="51"/>
      <c r="N72" s="72"/>
      <c r="O72" s="72"/>
      <c r="P72" s="72"/>
      <c r="U72" s="51"/>
      <c r="V72" s="51"/>
    </row>
    <row r="73" spans="1:22" ht="27" customHeight="1" thickBot="1">
      <c r="A73" s="70"/>
      <c r="B73" s="223"/>
      <c r="C73" s="493" t="s">
        <v>104</v>
      </c>
      <c r="D73" s="493" t="s">
        <v>105</v>
      </c>
      <c r="E73" s="495" t="s">
        <v>150</v>
      </c>
      <c r="F73" s="497" t="str">
        <f xml:space="preserve"> "Level relative to "&amp; '[16]Output tables 1'!$E$3</f>
        <v>Level relative to EU15</v>
      </c>
      <c r="G73" s="488" t="s">
        <v>33</v>
      </c>
      <c r="H73" s="489"/>
      <c r="J73" s="518"/>
      <c r="K73" s="265"/>
      <c r="L73" s="274"/>
      <c r="M73" s="274"/>
      <c r="N73" s="72"/>
      <c r="O73" s="72"/>
      <c r="P73" s="72"/>
      <c r="U73" s="51"/>
      <c r="V73" s="51"/>
    </row>
    <row r="74" spans="1:22" ht="27" customHeight="1" thickBot="1">
      <c r="A74" s="70"/>
      <c r="B74" s="224"/>
      <c r="C74" s="499"/>
      <c r="D74" s="499"/>
      <c r="E74" s="500"/>
      <c r="F74" s="498"/>
      <c r="G74" s="120" t="s">
        <v>106</v>
      </c>
      <c r="H74" s="410" t="str">
        <f>"Relative " &amp;'[16]Output tables 1'!$E$3</f>
        <v>Relative EU15</v>
      </c>
      <c r="J74" s="293"/>
      <c r="K74" s="265"/>
      <c r="L74" s="274"/>
      <c r="M74" s="274"/>
      <c r="N74" s="72"/>
      <c r="O74" s="72"/>
      <c r="P74" s="72"/>
      <c r="U74" s="51"/>
      <c r="V74" s="51"/>
    </row>
    <row r="75" spans="1:22" ht="24">
      <c r="A75" s="70">
        <v>1</v>
      </c>
      <c r="B75" s="423" t="str">
        <f>'[16]Output tables 3'!D$4</f>
        <v>HICP (positive difference to the ECB target of 2% means a good performance) (+)</v>
      </c>
      <c r="C75" s="122" t="str">
        <f>'[16]Narrow list'!$A5</f>
        <v>pol</v>
      </c>
      <c r="D75" s="123" t="s">
        <v>179</v>
      </c>
      <c r="E75" s="151"/>
      <c r="F75" s="125">
        <f>'[16]Output tables 3'!D$23</f>
        <v>-25.675355116637089</v>
      </c>
      <c r="G75" s="123" t="str">
        <f>IF(H75="","",IF((H75/10*O75*S75+P75)*S75&gt;$J$2,"↑",IF((H75/10*O75*S75+P75)*S75&lt;-$J$2,"↓","=")))</f>
        <v>↓</v>
      </c>
      <c r="H75" s="126">
        <f>'[16]Output tables 4'!D$23</f>
        <v>-4.7320554197555618</v>
      </c>
      <c r="J75" s="51"/>
      <c r="K75" s="265"/>
      <c r="L75" s="51"/>
      <c r="M75" s="51"/>
      <c r="N75" s="72"/>
      <c r="O75" s="269">
        <f>'[16]Output tables 4'!D$43</f>
        <v>6.990613673058968E-2</v>
      </c>
      <c r="P75" s="270">
        <f>'[16]Output tables 4'!D$42</f>
        <v>-0.23358669534765064</v>
      </c>
      <c r="Q75" s="271" t="str">
        <f>'[16]Output tables 4'!D$49</f>
        <v>Good performance</v>
      </c>
      <c r="R75" s="270"/>
      <c r="S75" s="264">
        <f>IF(Q75="Good performance",1,IF(Q75="Bad performance",-1,IF(Q75="Unclear",1,"")))</f>
        <v>1</v>
      </c>
      <c r="U75" s="51"/>
      <c r="V75" s="51"/>
    </row>
    <row r="76" spans="1:22" ht="24">
      <c r="A76" s="70">
        <v>2</v>
      </c>
      <c r="B76" s="424" t="str">
        <f>'[16]Output tables 3'!E$4</f>
        <v>Real Effective Exchange Rate (unit labour costs) (-)</v>
      </c>
      <c r="C76" s="133" t="str">
        <f>'[16]Narrow list'!$A6</f>
        <v>perf</v>
      </c>
      <c r="D76" s="134" t="s">
        <v>179</v>
      </c>
      <c r="E76" s="135"/>
      <c r="F76" s="133">
        <f>'[16]Output tables 3'!E$23</f>
        <v>-10.070724483225296</v>
      </c>
      <c r="G76" s="134" t="str">
        <f t="shared" ref="G76:G97" si="4">IF(H76="","",IF((H76/10*O76*S76+P76)*S76&gt;$J$2,"↑",IF((H76/10*O76*S76+P76)*S76&lt;-$J$2,"↓","=")))</f>
        <v>↓</v>
      </c>
      <c r="H76" s="136">
        <f>'[16]Output tables 4'!E$23</f>
        <v>-6.4080861553175801</v>
      </c>
      <c r="J76" s="51"/>
      <c r="K76" s="265"/>
      <c r="L76" s="51"/>
      <c r="M76" s="51"/>
      <c r="N76" s="72"/>
      <c r="O76" s="248">
        <f>'[16]Output tables 4'!E$43</f>
        <v>10.747422417106542</v>
      </c>
      <c r="P76" s="249">
        <f>'[16]Output tables 4'!E$42</f>
        <v>7.9993309954829748</v>
      </c>
      <c r="Q76" s="250" t="str">
        <f>'[16]Output tables 4'!E$49</f>
        <v>Bad performance</v>
      </c>
      <c r="R76" s="249"/>
      <c r="S76" s="247">
        <f t="shared" ref="S76:S98" si="5">IF(Q76="Good performance",1,IF(Q76="Bad performance",-1,IF(Q76="Unclear",1,"")))</f>
        <v>-1</v>
      </c>
      <c r="U76" s="51"/>
      <c r="V76" s="51"/>
    </row>
    <row r="77" spans="1:22" ht="24">
      <c r="A77" s="70">
        <v>3</v>
      </c>
      <c r="B77" s="424" t="str">
        <f>'[16]Output tables 3'!F$4</f>
        <v>Average of absolute value of output  gap 1999-2008 (-)</v>
      </c>
      <c r="C77" s="133" t="str">
        <f>'[16]Narrow list'!$A7</f>
        <v>perf</v>
      </c>
      <c r="D77" s="134">
        <v>2008</v>
      </c>
      <c r="E77" s="135"/>
      <c r="F77" s="133">
        <f>'[16]Output tables 3'!F$23</f>
        <v>23.529330348506601</v>
      </c>
      <c r="G77" s="134" t="str">
        <f t="shared" si="4"/>
        <v/>
      </c>
      <c r="H77" s="136" t="str">
        <f>'[16]Output tables 4'!F$23</f>
        <v/>
      </c>
      <c r="J77" s="51"/>
      <c r="K77" s="265"/>
      <c r="L77" s="51"/>
      <c r="M77" s="51"/>
      <c r="N77" s="72"/>
      <c r="O77" s="248" t="str">
        <f>'[16]Output tables 4'!F$43</f>
        <v/>
      </c>
      <c r="P77" s="249" t="str">
        <f>'[16]Output tables 4'!F$42</f>
        <v>n.a.</v>
      </c>
      <c r="Q77" s="250" t="str">
        <f>'[16]Output tables 4'!F$49</f>
        <v>Bad performance</v>
      </c>
      <c r="R77" s="249"/>
      <c r="S77" s="247">
        <f t="shared" si="5"/>
        <v>-1</v>
      </c>
      <c r="U77" s="51"/>
      <c r="V77" s="51"/>
    </row>
    <row r="78" spans="1:22" ht="24">
      <c r="A78" s="70">
        <v>4</v>
      </c>
      <c r="B78" s="424" t="str">
        <f>'[16]Output tables 3'!G$4</f>
        <v>Real long term interest rate, deflator GDP (AMECO) (-)</v>
      </c>
      <c r="C78" s="133" t="str">
        <f>'[16]Narrow list'!$A8</f>
        <v>perf</v>
      </c>
      <c r="D78" s="134" t="s">
        <v>179</v>
      </c>
      <c r="E78" s="135"/>
      <c r="F78" s="133">
        <f>'[16]Output tables 3'!G$23</f>
        <v>-7.6945043364876158</v>
      </c>
      <c r="G78" s="134" t="str">
        <f t="shared" si="4"/>
        <v>↑</v>
      </c>
      <c r="H78" s="136">
        <f>'[16]Output tables 4'!G$23</f>
        <v>-9.6310856541693699</v>
      </c>
      <c r="J78" s="51"/>
      <c r="K78" s="265"/>
      <c r="L78" s="51"/>
      <c r="M78" s="51"/>
      <c r="N78" s="72"/>
      <c r="O78" s="248">
        <f>'[16]Output tables 4'!G$43</f>
        <v>0.1273050994426223</v>
      </c>
      <c r="P78" s="249">
        <f>'[16]Output tables 4'!G$42</f>
        <v>-0.17824325644444444</v>
      </c>
      <c r="Q78" s="250" t="str">
        <f>'[16]Output tables 4'!G$49</f>
        <v>Bad performance</v>
      </c>
      <c r="R78" s="249"/>
      <c r="S78" s="247">
        <f t="shared" si="5"/>
        <v>-1</v>
      </c>
      <c r="U78" s="51"/>
      <c r="V78" s="51"/>
    </row>
    <row r="79" spans="1:22" ht="36">
      <c r="A79" s="70">
        <v>5</v>
      </c>
      <c r="B79" s="424" t="str">
        <f>'[16]Output tables 3'!H$4</f>
        <v>Business investment - Gross fixed capital formation by the private sector as a percentage of GDP (STRIND er070)) (+)</v>
      </c>
      <c r="C79" s="133" t="str">
        <f>'[16]Narrow list'!$A9</f>
        <v>perf</v>
      </c>
      <c r="D79" s="134" t="s">
        <v>179</v>
      </c>
      <c r="E79" s="135"/>
      <c r="F79" s="133">
        <f>'[16]Output tables 3'!H$23</f>
        <v>-17.746605503107073</v>
      </c>
      <c r="G79" s="134" t="str">
        <f t="shared" si="4"/>
        <v>↓</v>
      </c>
      <c r="H79" s="136">
        <f>'[16]Output tables 4'!H$23</f>
        <v>-21.349302261971069</v>
      </c>
      <c r="J79" s="51"/>
      <c r="K79" s="265"/>
      <c r="L79" s="51"/>
      <c r="M79" s="51"/>
      <c r="N79" s="72"/>
      <c r="O79" s="248">
        <f>'[16]Output tables 4'!H$43</f>
        <v>0.26542631684785994</v>
      </c>
      <c r="P79" s="249">
        <f>'[16]Output tables 4'!H$42</f>
        <v>5.5555555555555552E-2</v>
      </c>
      <c r="Q79" s="250" t="str">
        <f>'[16]Output tables 4'!H$49</f>
        <v>Good performance</v>
      </c>
      <c r="R79" s="249"/>
      <c r="S79" s="247">
        <f t="shared" si="5"/>
        <v>1</v>
      </c>
      <c r="U79" s="51"/>
      <c r="V79" s="51"/>
    </row>
    <row r="80" spans="1:22" ht="36">
      <c r="A80" s="70">
        <v>6</v>
      </c>
      <c r="B80" s="424" t="str">
        <f>'[16]Output tables 3'!I$4</f>
        <v>Trade deficit : Net exports of goods and services at current prices (National accounts) in % GDP at market prices.(+)</v>
      </c>
      <c r="C80" s="133" t="str">
        <f>'[16]Narrow list'!$A10</f>
        <v>perf</v>
      </c>
      <c r="D80" s="134" t="s">
        <v>179</v>
      </c>
      <c r="E80" s="135"/>
      <c r="F80" s="133">
        <f>'[16]Output tables 3'!I$23</f>
        <v>-7.3111100519282948</v>
      </c>
      <c r="G80" s="134" t="str">
        <f t="shared" si="4"/>
        <v>↑</v>
      </c>
      <c r="H80" s="136">
        <f>'[16]Output tables 4'!I$23</f>
        <v>6.4263642791086619</v>
      </c>
      <c r="J80" s="51"/>
      <c r="K80" s="265"/>
      <c r="L80" s="51"/>
      <c r="M80" s="51"/>
      <c r="N80" s="72"/>
      <c r="O80" s="248">
        <f>'[16]Output tables 4'!I$43</f>
        <v>0.43021688337661096</v>
      </c>
      <c r="P80" s="249">
        <f>'[16]Output tables 4'!I$42</f>
        <v>-4.4504438219683112E-2</v>
      </c>
      <c r="Q80" s="250" t="str">
        <f>'[16]Output tables 4'!I$49</f>
        <v>Good performance</v>
      </c>
      <c r="R80" s="249"/>
      <c r="S80" s="247">
        <f t="shared" si="5"/>
        <v>1</v>
      </c>
      <c r="U80" s="51"/>
      <c r="V80" s="51"/>
    </row>
    <row r="81" spans="1:22" ht="36">
      <c r="A81" s="70">
        <v>7</v>
      </c>
      <c r="B81" s="424" t="str">
        <f>'[16]Output tables 3'!J$4</f>
        <v>Balance on current transactions with the rest of the world (National accounts)  in % GDP at market prices. (+)</v>
      </c>
      <c r="C81" s="133" t="str">
        <f>'[16]Narrow list'!$A11</f>
        <v>perf</v>
      </c>
      <c r="D81" s="134" t="s">
        <v>179</v>
      </c>
      <c r="E81" s="135"/>
      <c r="F81" s="133">
        <f>'[16]Output tables 3'!J$23</f>
        <v>-8.7343620092734895</v>
      </c>
      <c r="G81" s="134" t="str">
        <f t="shared" si="4"/>
        <v>↓</v>
      </c>
      <c r="H81" s="136">
        <f>'[16]Output tables 4'!J$23</f>
        <v>-2.8071927316724752</v>
      </c>
      <c r="J81" s="51"/>
      <c r="K81" s="265"/>
      <c r="L81" s="51"/>
      <c r="M81" s="51"/>
      <c r="N81" s="72"/>
      <c r="O81" s="248">
        <f>'[16]Output tables 4'!J$43</f>
        <v>0.60730772349880136</v>
      </c>
      <c r="P81" s="249">
        <f>'[16]Output tables 4'!J$42</f>
        <v>-6.3845887945758656E-2</v>
      </c>
      <c r="Q81" s="250" t="str">
        <f>'[16]Output tables 4'!J$49</f>
        <v>Good performance</v>
      </c>
      <c r="R81" s="249"/>
      <c r="S81" s="247">
        <f t="shared" si="5"/>
        <v>1</v>
      </c>
      <c r="U81" s="51"/>
      <c r="V81" s="51"/>
    </row>
    <row r="82" spans="1:22" hidden="1" outlineLevel="1">
      <c r="A82" s="70">
        <v>8</v>
      </c>
      <c r="B82" s="426" t="str">
        <f>'[16]Output tables 3'!K$4</f>
        <v xml:space="preserve">Indicator </v>
      </c>
      <c r="C82" s="133" t="str">
        <f>'[16]Narrow list'!$A12</f>
        <v>pol</v>
      </c>
      <c r="D82" s="134"/>
      <c r="E82" s="135"/>
      <c r="F82" s="133" t="str">
        <f>'[16]Output tables 3'!K$23</f>
        <v/>
      </c>
      <c r="G82" s="134" t="str">
        <f t="shared" si="4"/>
        <v/>
      </c>
      <c r="H82" s="136" t="str">
        <f>'[16]Output tables 4'!K$23</f>
        <v/>
      </c>
      <c r="J82" s="51"/>
      <c r="K82" s="265"/>
      <c r="L82" s="51"/>
      <c r="M82" s="51"/>
      <c r="N82" s="72"/>
      <c r="O82" s="248" t="str">
        <f>'[16]Output tables 4'!K$43</f>
        <v/>
      </c>
      <c r="P82" s="249" t="str">
        <f>'[16]Output tables 4'!K$42</f>
        <v>n.a.</v>
      </c>
      <c r="Q82" s="250" t="str">
        <f>'[16]Output tables 4'!K$49</f>
        <v>Bad performance</v>
      </c>
      <c r="R82" s="249"/>
      <c r="S82" s="247">
        <f t="shared" si="5"/>
        <v>-1</v>
      </c>
      <c r="U82" s="51"/>
      <c r="V82" s="51"/>
    </row>
    <row r="83" spans="1:22" hidden="1" outlineLevel="1">
      <c r="A83" s="70">
        <v>9</v>
      </c>
      <c r="B83" s="426" t="str">
        <f>'[16]Output tables 3'!L$4</f>
        <v xml:space="preserve">Indicator </v>
      </c>
      <c r="C83" s="133" t="str">
        <f>'[16]Narrow list'!$A13</f>
        <v>pol</v>
      </c>
      <c r="D83" s="134"/>
      <c r="E83" s="135"/>
      <c r="F83" s="133" t="str">
        <f>'[16]Output tables 3'!L$23</f>
        <v/>
      </c>
      <c r="G83" s="134" t="str">
        <f t="shared" si="4"/>
        <v/>
      </c>
      <c r="H83" s="136" t="str">
        <f>'[16]Output tables 4'!L$23</f>
        <v/>
      </c>
      <c r="J83" s="51"/>
      <c r="K83" s="265"/>
      <c r="L83" s="51"/>
      <c r="M83" s="51"/>
      <c r="N83" s="72"/>
      <c r="O83" s="244" t="str">
        <f>'[16]Output tables 4'!L$43</f>
        <v/>
      </c>
      <c r="P83" s="245" t="str">
        <f>'[16]Output tables 4'!L$42</f>
        <v>n.a.</v>
      </c>
      <c r="Q83" s="246" t="str">
        <f>'[16]Output tables 4'!L$49</f>
        <v>Bad performance</v>
      </c>
      <c r="R83" s="245"/>
      <c r="S83" s="247">
        <f t="shared" si="5"/>
        <v>-1</v>
      </c>
      <c r="U83" s="51"/>
      <c r="V83" s="51"/>
    </row>
    <row r="84" spans="1:22" hidden="1" outlineLevel="1">
      <c r="A84" s="70">
        <v>10</v>
      </c>
      <c r="B84" s="426" t="str">
        <f>'[16]Output tables 3'!M$4</f>
        <v xml:space="preserve">Indicator </v>
      </c>
      <c r="C84" s="133" t="str">
        <f>'[16]Narrow list'!$A14</f>
        <v>perf</v>
      </c>
      <c r="D84" s="134"/>
      <c r="E84" s="135"/>
      <c r="F84" s="133" t="str">
        <f>'[16]Output tables 3'!M$23</f>
        <v/>
      </c>
      <c r="G84" s="134" t="str">
        <f t="shared" si="4"/>
        <v/>
      </c>
      <c r="H84" s="136" t="str">
        <f>'[16]Output tables 4'!M$23</f>
        <v/>
      </c>
      <c r="J84" s="51"/>
      <c r="K84" s="265"/>
      <c r="L84" s="51"/>
      <c r="M84" s="51"/>
      <c r="N84" s="72"/>
      <c r="O84" s="244" t="str">
        <f>'[16]Output tables 4'!M$43</f>
        <v/>
      </c>
      <c r="P84" s="245" t="str">
        <f>'[16]Output tables 4'!M$42</f>
        <v>n.a.</v>
      </c>
      <c r="Q84" s="246" t="str">
        <f>'[16]Output tables 4'!M$49</f>
        <v>Bad performance</v>
      </c>
      <c r="R84" s="245"/>
      <c r="S84" s="247">
        <f t="shared" si="5"/>
        <v>-1</v>
      </c>
      <c r="U84" s="51"/>
      <c r="V84" s="51"/>
    </row>
    <row r="85" spans="1:22" hidden="1" outlineLevel="1">
      <c r="A85" s="70">
        <v>11</v>
      </c>
      <c r="B85" s="426" t="str">
        <f>'[16]Output tables 3'!N$4</f>
        <v xml:space="preserve">Indicator </v>
      </c>
      <c r="C85" s="133" t="str">
        <f>'[16]Narrow list'!$A15</f>
        <v>perf</v>
      </c>
      <c r="D85" s="134"/>
      <c r="E85" s="135"/>
      <c r="F85" s="133" t="str">
        <f>'[16]Output tables 3'!N$23</f>
        <v/>
      </c>
      <c r="G85" s="134" t="str">
        <f t="shared" si="4"/>
        <v/>
      </c>
      <c r="H85" s="136" t="str">
        <f>'[16]Output tables 4'!N$23</f>
        <v/>
      </c>
      <c r="J85" s="51"/>
      <c r="K85" s="265"/>
      <c r="L85" s="51"/>
      <c r="M85" s="51"/>
      <c r="N85" s="72"/>
      <c r="O85" s="244" t="str">
        <f>'[16]Output tables 4'!N$43</f>
        <v/>
      </c>
      <c r="P85" s="245" t="str">
        <f>'[16]Output tables 4'!N$42</f>
        <v>n.a.</v>
      </c>
      <c r="Q85" s="246" t="str">
        <f>'[16]Output tables 4'!N$49</f>
        <v>Bad performance</v>
      </c>
      <c r="R85" s="245"/>
      <c r="S85" s="247">
        <f t="shared" si="5"/>
        <v>-1</v>
      </c>
      <c r="U85" s="51"/>
      <c r="V85" s="51"/>
    </row>
    <row r="86" spans="1:22" hidden="1" outlineLevel="1">
      <c r="A86" s="70">
        <v>12</v>
      </c>
      <c r="B86" s="426" t="str">
        <f>'[16]Output tables 3'!O$4</f>
        <v>Indicator</v>
      </c>
      <c r="C86" s="133" t="str">
        <f>'[16]Narrow list'!$A16</f>
        <v>pol</v>
      </c>
      <c r="D86" s="134"/>
      <c r="E86" s="135"/>
      <c r="F86" s="133" t="str">
        <f>'[16]Output tables 3'!O$23</f>
        <v/>
      </c>
      <c r="G86" s="134" t="str">
        <f t="shared" si="4"/>
        <v/>
      </c>
      <c r="H86" s="136" t="str">
        <f>'[16]Output tables 4'!O$23</f>
        <v/>
      </c>
      <c r="J86" s="51"/>
      <c r="K86" s="265"/>
      <c r="L86" s="51"/>
      <c r="M86" s="51"/>
      <c r="N86" s="72"/>
      <c r="O86" s="248" t="str">
        <f>'[16]Output tables 4'!O$43</f>
        <v/>
      </c>
      <c r="P86" s="249" t="str">
        <f>'[16]Output tables 4'!O$42</f>
        <v>n.a.</v>
      </c>
      <c r="Q86" s="250" t="str">
        <f>'[16]Output tables 4'!O$49</f>
        <v>Good performance</v>
      </c>
      <c r="R86" s="249"/>
      <c r="S86" s="247">
        <f t="shared" si="5"/>
        <v>1</v>
      </c>
      <c r="U86" s="51"/>
      <c r="V86" s="51"/>
    </row>
    <row r="87" spans="1:22" hidden="1" outlineLevel="1">
      <c r="A87" s="70">
        <v>13</v>
      </c>
      <c r="B87" s="426" t="str">
        <f>'[16]Output tables 3'!P$4</f>
        <v>Indicator</v>
      </c>
      <c r="C87" s="133" t="str">
        <f>'[16]Narrow list'!$A17</f>
        <v>pol</v>
      </c>
      <c r="D87" s="134"/>
      <c r="E87" s="135"/>
      <c r="F87" s="133" t="str">
        <f>'[16]Output tables 3'!P$23</f>
        <v/>
      </c>
      <c r="G87" s="134" t="str">
        <f t="shared" si="4"/>
        <v/>
      </c>
      <c r="H87" s="136" t="str">
        <f>'[16]Output tables 4'!P$23</f>
        <v/>
      </c>
      <c r="J87" s="51"/>
      <c r="K87" s="265"/>
      <c r="L87" s="51"/>
      <c r="M87" s="51"/>
      <c r="N87" s="72"/>
      <c r="O87" s="244" t="str">
        <f>'[16]Output tables 4'!P$43</f>
        <v/>
      </c>
      <c r="P87" s="245" t="str">
        <f>'[16]Output tables 4'!P$42</f>
        <v>n.a.</v>
      </c>
      <c r="Q87" s="246" t="str">
        <f>'[16]Output tables 4'!P$49</f>
        <v>Good performance</v>
      </c>
      <c r="R87" s="245"/>
      <c r="S87" s="247">
        <f t="shared" si="5"/>
        <v>1</v>
      </c>
      <c r="U87" s="51"/>
      <c r="V87" s="51"/>
    </row>
    <row r="88" spans="1:22" hidden="1" outlineLevel="1">
      <c r="A88" s="70">
        <v>14</v>
      </c>
      <c r="B88" s="426" t="str">
        <f>'[16]Output tables 3'!Q$4</f>
        <v>Indicator</v>
      </c>
      <c r="C88" s="133" t="str">
        <f>'[16]Narrow list'!$A18</f>
        <v>pol</v>
      </c>
      <c r="D88" s="134"/>
      <c r="E88" s="135"/>
      <c r="F88" s="133" t="str">
        <f>'[16]Output tables 3'!Q$23</f>
        <v/>
      </c>
      <c r="G88" s="134" t="str">
        <f t="shared" si="4"/>
        <v/>
      </c>
      <c r="H88" s="136" t="str">
        <f>'[16]Output tables 4'!Q$23</f>
        <v/>
      </c>
      <c r="J88" s="51"/>
      <c r="K88" s="265"/>
      <c r="L88" s="51"/>
      <c r="M88" s="51"/>
      <c r="N88" s="72"/>
      <c r="O88" s="248" t="str">
        <f>'[16]Output tables 4'!Q$43</f>
        <v/>
      </c>
      <c r="P88" s="249" t="str">
        <f>'[16]Output tables 4'!Q$42</f>
        <v>n.a.</v>
      </c>
      <c r="Q88" s="250" t="str">
        <f>'[16]Output tables 4'!Q$49</f>
        <v>Good performance</v>
      </c>
      <c r="R88" s="249"/>
      <c r="S88" s="247">
        <f t="shared" si="5"/>
        <v>1</v>
      </c>
      <c r="U88" s="51"/>
      <c r="V88" s="51"/>
    </row>
    <row r="89" spans="1:22" hidden="1" outlineLevel="1">
      <c r="A89" s="70">
        <v>15</v>
      </c>
      <c r="B89" s="426" t="str">
        <f>'[16]Output tables 3'!R$4</f>
        <v>Indicator</v>
      </c>
      <c r="C89" s="133" t="str">
        <f>'[16]Narrow list'!$A19</f>
        <v>pol</v>
      </c>
      <c r="D89" s="134"/>
      <c r="E89" s="135"/>
      <c r="F89" s="133" t="str">
        <f>'[16]Output tables 3'!R$23</f>
        <v/>
      </c>
      <c r="G89" s="134" t="str">
        <f t="shared" si="4"/>
        <v/>
      </c>
      <c r="H89" s="136" t="str">
        <f>'[16]Output tables 4'!R$23</f>
        <v/>
      </c>
      <c r="J89" s="51"/>
      <c r="K89" s="265"/>
      <c r="L89" s="51"/>
      <c r="M89" s="51"/>
      <c r="N89" s="72"/>
      <c r="O89" s="248" t="str">
        <f>'[16]Output tables 4'!R$43</f>
        <v/>
      </c>
      <c r="P89" s="249" t="str">
        <f>'[16]Output tables 4'!R$42</f>
        <v>n.a.</v>
      </c>
      <c r="Q89" s="250" t="str">
        <f>'[16]Output tables 4'!R$49</f>
        <v>Good performance</v>
      </c>
      <c r="R89" s="249"/>
      <c r="S89" s="247">
        <f t="shared" si="5"/>
        <v>1</v>
      </c>
      <c r="U89" s="51"/>
      <c r="V89" s="51"/>
    </row>
    <row r="90" spans="1:22" ht="13.5" hidden="1" outlineLevel="1" thickBot="1">
      <c r="A90" s="70">
        <v>16</v>
      </c>
      <c r="B90" s="426" t="str">
        <f>'[16]Output tables 3'!S$4</f>
        <v>Indicator</v>
      </c>
      <c r="C90" s="133" t="str">
        <f>'[16]Narrow list'!$A20</f>
        <v>pol</v>
      </c>
      <c r="D90" s="134"/>
      <c r="E90" s="135"/>
      <c r="F90" s="133" t="str">
        <f>'[16]Output tables 3'!S$23</f>
        <v/>
      </c>
      <c r="G90" s="134" t="str">
        <f t="shared" si="4"/>
        <v/>
      </c>
      <c r="H90" s="136" t="str">
        <f>'[16]Output tables 4'!S$23</f>
        <v/>
      </c>
      <c r="J90" s="51"/>
      <c r="K90" s="265"/>
      <c r="L90" s="51"/>
      <c r="M90" s="51"/>
      <c r="N90" s="72"/>
      <c r="O90" s="248" t="str">
        <f>'[16]Output tables 4'!S$43</f>
        <v/>
      </c>
      <c r="P90" s="249" t="str">
        <f>'[16]Output tables 4'!S$42</f>
        <v>n.a.</v>
      </c>
      <c r="Q90" s="250" t="str">
        <f>'[16]Output tables 4'!S$49</f>
        <v>Good performance</v>
      </c>
      <c r="R90" s="249"/>
      <c r="S90" s="247">
        <f t="shared" si="5"/>
        <v>1</v>
      </c>
      <c r="U90" s="287"/>
      <c r="V90" s="288"/>
    </row>
    <row r="91" spans="1:22" hidden="1" outlineLevel="1">
      <c r="A91" s="70">
        <v>17</v>
      </c>
      <c r="B91" s="426" t="str">
        <f>'[16]Output tables 3'!T$4</f>
        <v>Indicator</v>
      </c>
      <c r="C91" s="133" t="str">
        <f>'[16]Narrow list'!$A21</f>
        <v>pol</v>
      </c>
      <c r="D91" s="134"/>
      <c r="E91" s="135"/>
      <c r="F91" s="133" t="str">
        <f>'[16]Output tables 3'!T$23</f>
        <v/>
      </c>
      <c r="G91" s="134" t="str">
        <f t="shared" si="4"/>
        <v/>
      </c>
      <c r="H91" s="136" t="str">
        <f>'[16]Output tables 4'!T$23</f>
        <v/>
      </c>
      <c r="J91" s="51"/>
      <c r="K91" s="265"/>
      <c r="L91" s="51"/>
      <c r="M91" s="51"/>
      <c r="N91" s="72"/>
      <c r="O91" s="248" t="str">
        <f>'[16]Output tables 4'!T$43</f>
        <v/>
      </c>
      <c r="P91" s="249" t="str">
        <f>'[16]Output tables 4'!T$42</f>
        <v>n.a.</v>
      </c>
      <c r="Q91" s="250" t="str">
        <f>'[16]Output tables 4'!T$49</f>
        <v>Good performance</v>
      </c>
      <c r="R91" s="249"/>
      <c r="S91" s="247">
        <f t="shared" si="5"/>
        <v>1</v>
      </c>
      <c r="U91" s="51"/>
      <c r="V91" s="289"/>
    </row>
    <row r="92" spans="1:22" hidden="1" outlineLevel="1">
      <c r="A92" s="70">
        <v>18</v>
      </c>
      <c r="B92" s="426" t="str">
        <f>'[16]Output tables 3'!U$4</f>
        <v>Indicator</v>
      </c>
      <c r="C92" s="133" t="str">
        <f>'[16]Narrow list'!$A22</f>
        <v>pol</v>
      </c>
      <c r="D92" s="134"/>
      <c r="E92" s="135"/>
      <c r="F92" s="133" t="str">
        <f>'[16]Output tables 3'!U$23</f>
        <v/>
      </c>
      <c r="G92" s="134" t="str">
        <f t="shared" si="4"/>
        <v/>
      </c>
      <c r="H92" s="136" t="str">
        <f>'[16]Output tables 4'!U$23</f>
        <v/>
      </c>
      <c r="J92" s="51"/>
      <c r="K92" s="265"/>
      <c r="L92" s="51"/>
      <c r="M92" s="51"/>
      <c r="N92" s="72"/>
      <c r="O92" s="248" t="str">
        <f>'[16]Output tables 4'!U$43</f>
        <v/>
      </c>
      <c r="P92" s="249" t="str">
        <f>'[16]Output tables 4'!U$42</f>
        <v>n.a.</v>
      </c>
      <c r="Q92" s="250" t="str">
        <f>'[16]Output tables 4'!U$49</f>
        <v>Good performance</v>
      </c>
      <c r="R92" s="249"/>
      <c r="S92" s="247">
        <f t="shared" si="5"/>
        <v>1</v>
      </c>
      <c r="U92" s="52"/>
      <c r="V92" s="53"/>
    </row>
    <row r="93" spans="1:22" hidden="1" outlineLevel="1">
      <c r="A93" s="70">
        <v>19</v>
      </c>
      <c r="B93" s="426" t="str">
        <f>'[16]Output tables 3'!V$4</f>
        <v>Indicator</v>
      </c>
      <c r="C93" s="133" t="str">
        <f>'[16]Narrow list'!$A23</f>
        <v>perf</v>
      </c>
      <c r="D93" s="134"/>
      <c r="E93" s="135"/>
      <c r="F93" s="133" t="str">
        <f>'[16]Output tables 3'!V$23</f>
        <v/>
      </c>
      <c r="G93" s="134" t="str">
        <f t="shared" si="4"/>
        <v/>
      </c>
      <c r="H93" s="136" t="str">
        <f>'[16]Output tables 4'!V$23</f>
        <v/>
      </c>
      <c r="J93" s="51"/>
      <c r="K93" s="265"/>
      <c r="L93" s="51"/>
      <c r="M93" s="51"/>
      <c r="N93" s="72"/>
      <c r="O93" s="248" t="str">
        <f>'[16]Output tables 4'!V$43</f>
        <v/>
      </c>
      <c r="P93" s="249" t="str">
        <f>'[16]Output tables 4'!V$42</f>
        <v>n.a.</v>
      </c>
      <c r="Q93" s="250" t="str">
        <f>'[16]Output tables 4'!V$49</f>
        <v>Good performance</v>
      </c>
      <c r="R93" s="249"/>
      <c r="S93" s="247">
        <f t="shared" si="5"/>
        <v>1</v>
      </c>
      <c r="U93" s="52"/>
      <c r="V93" s="53"/>
    </row>
    <row r="94" spans="1:22" hidden="1" outlineLevel="1">
      <c r="A94" s="70">
        <v>20</v>
      </c>
      <c r="B94" s="426" t="str">
        <f>'[16]Output tables 3'!W$4</f>
        <v>Indicator</v>
      </c>
      <c r="C94" s="133" t="str">
        <f>'[16]Narrow list'!$A24</f>
        <v>perf</v>
      </c>
      <c r="D94" s="134"/>
      <c r="E94" s="135"/>
      <c r="F94" s="133" t="str">
        <f>'[16]Output tables 3'!W$23</f>
        <v/>
      </c>
      <c r="G94" s="134" t="str">
        <f t="shared" si="4"/>
        <v/>
      </c>
      <c r="H94" s="136" t="str">
        <f>'[16]Output tables 4'!W$23</f>
        <v/>
      </c>
      <c r="J94" s="51"/>
      <c r="K94" s="265"/>
      <c r="L94" s="51"/>
      <c r="M94" s="51"/>
      <c r="N94" s="72"/>
      <c r="O94" s="248" t="str">
        <f>'[16]Output tables 4'!W$43</f>
        <v/>
      </c>
      <c r="P94" s="249" t="str">
        <f>'[16]Output tables 4'!W$42</f>
        <v>n.a.</v>
      </c>
      <c r="Q94" s="250" t="str">
        <f>'[16]Output tables 4'!W$49</f>
        <v>Good performance</v>
      </c>
      <c r="R94" s="249"/>
      <c r="S94" s="247">
        <f t="shared" si="5"/>
        <v>1</v>
      </c>
      <c r="U94" s="52"/>
      <c r="V94" s="52"/>
    </row>
    <row r="95" spans="1:22" hidden="1" outlineLevel="1">
      <c r="A95" s="70">
        <v>21</v>
      </c>
      <c r="B95" s="426" t="str">
        <f>'[16]Output tables 3'!X$4</f>
        <v>Indicator</v>
      </c>
      <c r="C95" s="133" t="str">
        <f>'[16]Narrow list'!$A25</f>
        <v>perf</v>
      </c>
      <c r="D95" s="134"/>
      <c r="E95" s="135"/>
      <c r="F95" s="133" t="str">
        <f>'[16]Output tables 3'!X$23</f>
        <v/>
      </c>
      <c r="G95" s="134" t="str">
        <f t="shared" si="4"/>
        <v/>
      </c>
      <c r="H95" s="136" t="str">
        <f>'[16]Output tables 4'!X$23</f>
        <v/>
      </c>
      <c r="J95" s="51"/>
      <c r="K95" s="265"/>
      <c r="L95" s="51"/>
      <c r="M95" s="51"/>
      <c r="N95" s="72"/>
      <c r="O95" s="248" t="str">
        <f>'[16]Output tables 4'!X$43</f>
        <v/>
      </c>
      <c r="P95" s="249" t="str">
        <f>'[16]Output tables 4'!X$42</f>
        <v>n.a.</v>
      </c>
      <c r="Q95" s="250" t="str">
        <f>'[16]Output tables 4'!X$49</f>
        <v>Good performance</v>
      </c>
      <c r="R95" s="249"/>
      <c r="S95" s="247">
        <f t="shared" si="5"/>
        <v>1</v>
      </c>
      <c r="U95" s="282"/>
      <c r="V95" s="53"/>
    </row>
    <row r="96" spans="1:22" ht="13.5" hidden="1" outlineLevel="1" thickBot="1">
      <c r="A96" s="70">
        <v>22</v>
      </c>
      <c r="B96" s="426" t="str">
        <f>'[16]Output tables 3'!Y$4</f>
        <v>Indicator</v>
      </c>
      <c r="C96" s="133" t="str">
        <f>'[16]Narrow list'!$A26</f>
        <v>pol</v>
      </c>
      <c r="D96" s="134"/>
      <c r="E96" s="135"/>
      <c r="F96" s="133" t="str">
        <f>'[16]Output tables 3'!Y$23</f>
        <v/>
      </c>
      <c r="G96" s="134" t="str">
        <f t="shared" si="4"/>
        <v/>
      </c>
      <c r="H96" s="136" t="str">
        <f>'[16]Output tables 4'!Y$23</f>
        <v/>
      </c>
      <c r="J96" s="51"/>
      <c r="K96" s="265"/>
      <c r="L96" s="51"/>
      <c r="M96" s="51"/>
      <c r="N96" s="72"/>
      <c r="O96" s="248" t="str">
        <f>'[16]Output tables 4'!Y$43</f>
        <v/>
      </c>
      <c r="P96" s="249" t="str">
        <f>'[16]Output tables 4'!Y$42</f>
        <v>n.a.</v>
      </c>
      <c r="Q96" s="250" t="str">
        <f>'[16]Output tables 4'!Y$49</f>
        <v>Good performance</v>
      </c>
      <c r="R96" s="249"/>
      <c r="S96" s="247">
        <f t="shared" si="5"/>
        <v>1</v>
      </c>
      <c r="U96" s="284"/>
      <c r="V96" s="285"/>
    </row>
    <row r="97" spans="1:22" ht="13.5" collapsed="1" thickBot="1">
      <c r="A97" s="70"/>
      <c r="B97" s="426"/>
      <c r="C97" s="133"/>
      <c r="D97" s="134"/>
      <c r="E97" s="135"/>
      <c r="F97" s="133"/>
      <c r="G97" s="134" t="str">
        <f t="shared" si="4"/>
        <v/>
      </c>
      <c r="H97" s="136"/>
      <c r="J97" s="51"/>
      <c r="K97" s="265"/>
      <c r="L97" s="51"/>
      <c r="M97" s="51"/>
      <c r="N97" s="72"/>
      <c r="O97" s="248"/>
      <c r="P97" s="249"/>
      <c r="Q97" s="250"/>
      <c r="R97" s="249"/>
      <c r="S97" s="247" t="str">
        <f t="shared" si="5"/>
        <v/>
      </c>
      <c r="U97" s="51"/>
      <c r="V97" s="51"/>
    </row>
    <row r="98" spans="1:22" ht="30.75" thickBot="1">
      <c r="A98" s="28"/>
      <c r="B98" s="230" t="s">
        <v>76</v>
      </c>
      <c r="C98" s="231"/>
      <c r="D98" s="231"/>
      <c r="E98" s="232"/>
      <c r="F98" s="519" t="s">
        <v>78</v>
      </c>
      <c r="G98" s="520"/>
      <c r="H98" s="521"/>
      <c r="J98" s="286"/>
      <c r="K98" s="51"/>
      <c r="L98" s="51"/>
      <c r="M98" s="51"/>
      <c r="N98" s="72"/>
      <c r="O98" s="251">
        <f>'[16]Output tables 4'!Z$43</f>
        <v>0</v>
      </c>
      <c r="P98" s="252">
        <f>'[16]Output tables 4'!Z$42</f>
        <v>0</v>
      </c>
      <c r="Q98" s="253">
        <f>'[16]Output tables 4'!Z$49</f>
        <v>0</v>
      </c>
      <c r="R98" s="252"/>
      <c r="S98" s="254" t="str">
        <f t="shared" si="5"/>
        <v/>
      </c>
      <c r="U98" s="51"/>
      <c r="V98" s="51"/>
    </row>
    <row r="99" spans="1:22">
      <c r="A99" s="30"/>
      <c r="B99" s="206"/>
      <c r="C99" s="506"/>
      <c r="D99" s="522"/>
      <c r="E99" s="522"/>
      <c r="F99" s="522" t="s">
        <v>78</v>
      </c>
      <c r="G99" s="522"/>
      <c r="H99" s="522" t="s">
        <v>78</v>
      </c>
      <c r="I99" s="67"/>
      <c r="J99" s="51"/>
      <c r="K99" s="51"/>
      <c r="L99" s="51"/>
      <c r="M99" s="294"/>
      <c r="N99" s="72"/>
      <c r="O99" s="72"/>
      <c r="P99" s="72"/>
      <c r="U99" s="51"/>
      <c r="V99" s="51"/>
    </row>
    <row r="100" spans="1:22">
      <c r="U100" s="51"/>
      <c r="V100" s="51"/>
    </row>
    <row r="101" spans="1:22">
      <c r="U101" s="51"/>
      <c r="V101" s="51"/>
    </row>
    <row r="102" spans="1:22">
      <c r="B102" s="422"/>
      <c r="U102" s="51"/>
      <c r="V102" s="51"/>
    </row>
    <row r="103" spans="1:22">
      <c r="U103" s="51"/>
      <c r="V103" s="51"/>
    </row>
    <row r="104" spans="1:22">
      <c r="U104" s="51"/>
      <c r="V104" s="51"/>
    </row>
    <row r="105" spans="1:22">
      <c r="G105" s="67"/>
      <c r="U105" s="51"/>
      <c r="V105" s="51"/>
    </row>
    <row r="106" spans="1:22">
      <c r="B106" s="422"/>
      <c r="U106" s="51"/>
      <c r="V106" s="51"/>
    </row>
    <row r="107" spans="1:22">
      <c r="U107" s="51"/>
      <c r="V107" s="51"/>
    </row>
    <row r="108" spans="1:22">
      <c r="U108" s="51"/>
      <c r="V108" s="51"/>
    </row>
    <row r="109" spans="1:22">
      <c r="U109" s="51"/>
      <c r="V109" s="51"/>
    </row>
    <row r="110" spans="1:22">
      <c r="U110" s="51"/>
      <c r="V110" s="51"/>
    </row>
    <row r="111" spans="1:22">
      <c r="U111" s="51"/>
      <c r="V111" s="51"/>
    </row>
    <row r="112" spans="1:22">
      <c r="U112" s="51"/>
      <c r="V112" s="51"/>
    </row>
    <row r="113" spans="20:22">
      <c r="U113" s="51"/>
      <c r="V113" s="51"/>
    </row>
    <row r="114" spans="20:22">
      <c r="T114" s="67"/>
      <c r="U114" s="51"/>
      <c r="V114" s="51"/>
    </row>
    <row r="115" spans="20:22">
      <c r="T115" s="67"/>
      <c r="U115" s="51"/>
      <c r="V115" s="51"/>
    </row>
    <row r="116" spans="20:22">
      <c r="T116" s="67"/>
      <c r="U116" s="51"/>
      <c r="V116" s="51"/>
    </row>
    <row r="117" spans="20:22">
      <c r="T117" s="67"/>
      <c r="U117" s="51"/>
      <c r="V117" s="51"/>
    </row>
    <row r="118" spans="20:22">
      <c r="T118" s="67"/>
      <c r="U118" s="51"/>
      <c r="V118" s="51"/>
    </row>
    <row r="119" spans="20:22">
      <c r="T119" s="67"/>
      <c r="U119" s="51"/>
      <c r="V119" s="51"/>
    </row>
    <row r="120" spans="20:22">
      <c r="T120" s="67"/>
      <c r="U120" s="71"/>
      <c r="V120" s="71"/>
    </row>
    <row r="121" spans="20:22">
      <c r="T121" s="67"/>
      <c r="U121" s="51"/>
      <c r="V121" s="294"/>
    </row>
    <row r="122" spans="20:22">
      <c r="T122" s="67"/>
      <c r="U122" s="52"/>
      <c r="V122" s="51"/>
    </row>
    <row r="123" spans="20:22">
      <c r="T123" s="67"/>
      <c r="U123" s="52"/>
      <c r="V123" s="51"/>
    </row>
    <row r="124" spans="20:22">
      <c r="T124" s="67"/>
      <c r="U124" s="265"/>
      <c r="V124" s="265"/>
    </row>
    <row r="125" spans="20:22">
      <c r="T125" s="67"/>
      <c r="U125" s="282"/>
      <c r="V125" s="51"/>
    </row>
    <row r="126" spans="20:22">
      <c r="T126" s="67"/>
      <c r="U126" s="274"/>
      <c r="V126" s="274"/>
    </row>
    <row r="127" spans="20:22">
      <c r="T127" s="67"/>
      <c r="U127" s="51"/>
      <c r="V127" s="51"/>
    </row>
    <row r="128" spans="20:22">
      <c r="T128" s="67"/>
      <c r="U128" s="51"/>
      <c r="V128" s="51"/>
    </row>
    <row r="129" spans="20:22">
      <c r="T129" s="67"/>
      <c r="U129" s="51"/>
      <c r="V129" s="51"/>
    </row>
    <row r="130" spans="20:22">
      <c r="T130" s="67"/>
      <c r="U130" s="51"/>
      <c r="V130" s="51"/>
    </row>
    <row r="131" spans="20:22">
      <c r="T131" s="67"/>
      <c r="U131" s="51"/>
      <c r="V131" s="51"/>
    </row>
    <row r="132" spans="20:22">
      <c r="T132" s="67"/>
      <c r="U132" s="51"/>
      <c r="V132" s="51"/>
    </row>
    <row r="133" spans="20:22">
      <c r="T133" s="67"/>
      <c r="U133" s="51"/>
      <c r="V133" s="51"/>
    </row>
    <row r="134" spans="20:22">
      <c r="T134" s="67"/>
      <c r="U134" s="51"/>
      <c r="V134" s="51"/>
    </row>
    <row r="135" spans="20:22">
      <c r="T135" s="67"/>
      <c r="U135" s="51"/>
      <c r="V135" s="51"/>
    </row>
    <row r="136" spans="20:22">
      <c r="T136" s="67"/>
      <c r="U136" s="51"/>
      <c r="V136" s="51"/>
    </row>
    <row r="137" spans="20:22">
      <c r="T137" s="67"/>
      <c r="U137" s="51"/>
      <c r="V137" s="51"/>
    </row>
    <row r="138" spans="20:22">
      <c r="T138" s="67"/>
      <c r="U138" s="51"/>
      <c r="V138" s="51"/>
    </row>
    <row r="139" spans="20:22">
      <c r="T139" s="67"/>
      <c r="U139" s="51"/>
      <c r="V139" s="51"/>
    </row>
    <row r="140" spans="20:22">
      <c r="T140" s="67"/>
      <c r="U140" s="51"/>
      <c r="V140" s="51"/>
    </row>
    <row r="141" spans="20:22">
      <c r="T141" s="67"/>
      <c r="U141" s="51"/>
      <c r="V141" s="51"/>
    </row>
    <row r="142" spans="20:22">
      <c r="T142" s="67"/>
      <c r="U142" s="51"/>
      <c r="V142" s="51"/>
    </row>
    <row r="143" spans="20:22">
      <c r="T143" s="67"/>
      <c r="U143" s="51"/>
      <c r="V143" s="51"/>
    </row>
    <row r="144" spans="20:22">
      <c r="T144" s="67"/>
      <c r="U144" s="51"/>
      <c r="V144" s="51"/>
    </row>
    <row r="145" spans="20:22">
      <c r="T145" s="67"/>
      <c r="U145" s="51"/>
      <c r="V145" s="51"/>
    </row>
    <row r="146" spans="20:22">
      <c r="T146" s="67"/>
      <c r="U146" s="51"/>
      <c r="V146" s="51"/>
    </row>
    <row r="147" spans="20:22">
      <c r="T147" s="67"/>
      <c r="U147" s="51"/>
      <c r="V147" s="51"/>
    </row>
    <row r="148" spans="20:22">
      <c r="T148" s="67"/>
      <c r="U148" s="51"/>
      <c r="V148" s="51"/>
    </row>
    <row r="149" spans="20:22">
      <c r="T149" s="67"/>
      <c r="U149" s="51"/>
      <c r="V149" s="51"/>
    </row>
    <row r="150" spans="20:22">
      <c r="T150" s="67"/>
      <c r="U150" s="71"/>
      <c r="V150" s="71"/>
    </row>
    <row r="151" spans="20:22">
      <c r="T151" s="67"/>
      <c r="U151" s="51"/>
      <c r="V151" s="294"/>
    </row>
    <row r="152" spans="20:22">
      <c r="T152" s="67"/>
      <c r="U152" s="265"/>
      <c r="V152" s="51"/>
    </row>
    <row r="153" spans="20:22">
      <c r="T153" s="67"/>
      <c r="U153" s="265"/>
      <c r="V153" s="51"/>
    </row>
    <row r="154" spans="20:22">
      <c r="T154" s="67"/>
      <c r="U154" s="265"/>
      <c r="V154" s="265"/>
    </row>
    <row r="155" spans="20:22">
      <c r="T155" s="67"/>
      <c r="U155" s="282"/>
      <c r="V155" s="51"/>
    </row>
    <row r="156" spans="20:22">
      <c r="T156" s="67"/>
      <c r="U156" s="274"/>
      <c r="V156" s="274"/>
    </row>
    <row r="157" spans="20:22">
      <c r="T157" s="67"/>
      <c r="U157" s="51"/>
      <c r="V157" s="51"/>
    </row>
    <row r="158" spans="20:22">
      <c r="U158" s="51"/>
      <c r="V158" s="51"/>
    </row>
    <row r="159" spans="20:22">
      <c r="U159" s="51"/>
      <c r="V159" s="51"/>
    </row>
    <row r="160" spans="20:22">
      <c r="U160" s="51"/>
      <c r="V160" s="51"/>
    </row>
    <row r="161" spans="21:22">
      <c r="U161" s="51"/>
      <c r="V161" s="51"/>
    </row>
    <row r="162" spans="21:22">
      <c r="U162" s="51"/>
      <c r="V162" s="51"/>
    </row>
    <row r="163" spans="21:22">
      <c r="U163" s="51"/>
      <c r="V163" s="51"/>
    </row>
    <row r="164" spans="21:22">
      <c r="U164" s="51"/>
      <c r="V164" s="51"/>
    </row>
    <row r="165" spans="21:22">
      <c r="U165" s="51"/>
      <c r="V165" s="51"/>
    </row>
    <row r="166" spans="21:22">
      <c r="U166" s="51"/>
      <c r="V166" s="51"/>
    </row>
    <row r="167" spans="21:22">
      <c r="U167" s="51"/>
      <c r="V167" s="51"/>
    </row>
    <row r="168" spans="21:22">
      <c r="U168" s="51"/>
      <c r="V168" s="51"/>
    </row>
    <row r="169" spans="21:22">
      <c r="U169" s="51"/>
      <c r="V169" s="51"/>
    </row>
    <row r="170" spans="21:22">
      <c r="U170" s="51"/>
      <c r="V170" s="51"/>
    </row>
    <row r="171" spans="21:22">
      <c r="U171" s="51"/>
      <c r="V171" s="51"/>
    </row>
    <row r="172" spans="21:22">
      <c r="U172" s="51"/>
      <c r="V172" s="51"/>
    </row>
    <row r="173" spans="21:22">
      <c r="U173" s="51"/>
      <c r="V173" s="51"/>
    </row>
    <row r="174" spans="21:22">
      <c r="U174" s="51"/>
      <c r="V174" s="51"/>
    </row>
    <row r="175" spans="21:22">
      <c r="U175" s="51"/>
      <c r="V175" s="51"/>
    </row>
    <row r="176" spans="21:22">
      <c r="U176" s="51"/>
      <c r="V176" s="51"/>
    </row>
    <row r="177" spans="21:22">
      <c r="U177" s="51"/>
      <c r="V177" s="51"/>
    </row>
    <row r="178" spans="21:22">
      <c r="U178" s="51"/>
      <c r="V178" s="51"/>
    </row>
    <row r="179" spans="21:22">
      <c r="U179" s="51"/>
      <c r="V179" s="51"/>
    </row>
    <row r="180" spans="21:22" ht="13.5" thickBot="1">
      <c r="U180" s="287"/>
      <c r="V180" s="288"/>
    </row>
    <row r="181" spans="21:22">
      <c r="U181" s="51"/>
      <c r="V181" s="289"/>
    </row>
    <row r="182" spans="21:22">
      <c r="V182" s="53"/>
    </row>
    <row r="183" spans="21:22">
      <c r="V183" s="53"/>
    </row>
    <row r="185" spans="21:22" ht="13.5" thickBot="1">
      <c r="U185" s="282"/>
      <c r="V185" s="53"/>
    </row>
    <row r="186" spans="21:22" ht="13.5" thickBot="1">
      <c r="U186" s="284"/>
      <c r="V186" s="285"/>
    </row>
    <row r="187" spans="21:22">
      <c r="U187" s="51"/>
      <c r="V187" s="51"/>
    </row>
    <row r="188" spans="21:22">
      <c r="U188" s="51"/>
      <c r="V188" s="51"/>
    </row>
    <row r="189" spans="21:22">
      <c r="U189" s="51"/>
      <c r="V189" s="51"/>
    </row>
    <row r="190" spans="21:22">
      <c r="U190" s="51"/>
      <c r="V190" s="51"/>
    </row>
    <row r="191" spans="21:22">
      <c r="U191" s="51"/>
      <c r="V191" s="51"/>
    </row>
    <row r="192" spans="21:22">
      <c r="U192" s="51"/>
      <c r="V192" s="51"/>
    </row>
    <row r="193" spans="21:22">
      <c r="U193" s="51"/>
      <c r="V193" s="51"/>
    </row>
    <row r="194" spans="21:22">
      <c r="U194" s="51"/>
      <c r="V194" s="51"/>
    </row>
    <row r="195" spans="21:22">
      <c r="U195" s="51"/>
      <c r="V195" s="51"/>
    </row>
    <row r="196" spans="21:22">
      <c r="U196" s="51"/>
      <c r="V196" s="51"/>
    </row>
    <row r="197" spans="21:22">
      <c r="U197" s="51"/>
      <c r="V197" s="51"/>
    </row>
    <row r="198" spans="21:22">
      <c r="U198" s="51"/>
      <c r="V198" s="51"/>
    </row>
    <row r="199" spans="21:22">
      <c r="U199" s="51"/>
      <c r="V199" s="51"/>
    </row>
    <row r="200" spans="21:22">
      <c r="U200" s="51"/>
      <c r="V200" s="51"/>
    </row>
    <row r="201" spans="21:22">
      <c r="U201" s="51"/>
      <c r="V201" s="51"/>
    </row>
    <row r="202" spans="21:22">
      <c r="U202" s="51"/>
      <c r="V202" s="51"/>
    </row>
    <row r="203" spans="21:22">
      <c r="U203" s="51"/>
      <c r="V203" s="51"/>
    </row>
    <row r="204" spans="21:22">
      <c r="U204" s="51"/>
      <c r="V204" s="51"/>
    </row>
    <row r="205" spans="21:22">
      <c r="U205" s="51"/>
      <c r="V205" s="51"/>
    </row>
    <row r="206" spans="21:22">
      <c r="U206" s="51"/>
      <c r="V206" s="51"/>
    </row>
    <row r="207" spans="21:22">
      <c r="U207" s="51"/>
      <c r="V207" s="51"/>
    </row>
    <row r="208" spans="21:22">
      <c r="U208" s="51"/>
      <c r="V208" s="51"/>
    </row>
    <row r="209" spans="21:22">
      <c r="U209" s="51"/>
      <c r="V209" s="51"/>
    </row>
    <row r="210" spans="21:22" ht="13.5" thickBot="1">
      <c r="U210" s="287"/>
      <c r="V210" s="288"/>
    </row>
    <row r="211" spans="21:22">
      <c r="U211" s="51"/>
      <c r="V211" s="289"/>
    </row>
    <row r="212" spans="21:22">
      <c r="U212" s="52"/>
      <c r="V212" s="53"/>
    </row>
    <row r="213" spans="21:22">
      <c r="U213" s="52"/>
      <c r="V213" s="53"/>
    </row>
    <row r="214" spans="21:22">
      <c r="U214" s="52"/>
      <c r="V214" s="52"/>
    </row>
    <row r="215" spans="21:22" ht="13.5" thickBot="1">
      <c r="U215" s="282"/>
      <c r="V215" s="53"/>
    </row>
    <row r="216" spans="21:22" ht="13.5" thickBot="1">
      <c r="U216" s="284"/>
      <c r="V216" s="285"/>
    </row>
    <row r="217" spans="21:22">
      <c r="U217" s="274"/>
      <c r="V217" s="274"/>
    </row>
    <row r="218" spans="21:22">
      <c r="U218" s="51"/>
      <c r="V218" s="51"/>
    </row>
    <row r="219" spans="21:22">
      <c r="U219" s="51"/>
      <c r="V219" s="51"/>
    </row>
    <row r="220" spans="21:22">
      <c r="U220" s="51"/>
      <c r="V220" s="51"/>
    </row>
    <row r="221" spans="21:22">
      <c r="U221" s="51"/>
      <c r="V221" s="51"/>
    </row>
    <row r="222" spans="21:22">
      <c r="U222" s="51"/>
      <c r="V222" s="51"/>
    </row>
    <row r="223" spans="21:22">
      <c r="U223" s="51"/>
      <c r="V223" s="51"/>
    </row>
    <row r="224" spans="21:22">
      <c r="U224" s="51"/>
      <c r="V224" s="51"/>
    </row>
    <row r="225" spans="21:22">
      <c r="U225" s="51"/>
      <c r="V225" s="51"/>
    </row>
    <row r="226" spans="21:22">
      <c r="U226" s="51"/>
      <c r="V226" s="51"/>
    </row>
    <row r="227" spans="21:22">
      <c r="U227" s="51"/>
      <c r="V227" s="51"/>
    </row>
    <row r="228" spans="21:22">
      <c r="U228" s="51"/>
      <c r="V228" s="51"/>
    </row>
    <row r="229" spans="21:22">
      <c r="U229" s="51"/>
      <c r="V229" s="51"/>
    </row>
    <row r="230" spans="21:22">
      <c r="U230" s="51"/>
      <c r="V230" s="51"/>
    </row>
    <row r="231" spans="21:22">
      <c r="U231" s="51"/>
      <c r="V231" s="51"/>
    </row>
    <row r="232" spans="21:22">
      <c r="U232" s="51"/>
      <c r="V232" s="51"/>
    </row>
    <row r="233" spans="21:22">
      <c r="U233" s="51"/>
      <c r="V233" s="51"/>
    </row>
    <row r="234" spans="21:22">
      <c r="U234" s="51"/>
      <c r="V234" s="51"/>
    </row>
    <row r="235" spans="21:22">
      <c r="U235" s="51"/>
      <c r="V235" s="51"/>
    </row>
    <row r="236" spans="21:22">
      <c r="U236" s="51"/>
      <c r="V236" s="51"/>
    </row>
    <row r="237" spans="21:22">
      <c r="U237" s="51"/>
      <c r="V237" s="51"/>
    </row>
    <row r="238" spans="21:22">
      <c r="U238" s="51"/>
      <c r="V238" s="51"/>
    </row>
    <row r="239" spans="21:22">
      <c r="U239" s="51"/>
      <c r="V239" s="51"/>
    </row>
    <row r="240" spans="21:22">
      <c r="U240" s="51"/>
      <c r="V240" s="51"/>
    </row>
    <row r="241" spans="21:22" ht="13.5" thickBot="1">
      <c r="U241" s="287"/>
      <c r="V241" s="288"/>
    </row>
    <row r="242" spans="21:22">
      <c r="U242" s="51"/>
      <c r="V242" s="289"/>
    </row>
    <row r="243" spans="21:22">
      <c r="U243" s="51"/>
      <c r="V243" s="289"/>
    </row>
    <row r="244" spans="21:22">
      <c r="U244" s="51"/>
      <c r="V244" s="289"/>
    </row>
    <row r="245" spans="21:22">
      <c r="V245" s="53"/>
    </row>
    <row r="246" spans="21:22">
      <c r="V246" s="53"/>
    </row>
    <row r="248" spans="21:22" ht="13.5" thickBot="1">
      <c r="U248" s="282"/>
      <c r="V248" s="53"/>
    </row>
    <row r="249" spans="21:22" ht="13.5" thickBot="1">
      <c r="U249" s="284"/>
      <c r="V249" s="285"/>
    </row>
    <row r="250" spans="21:22">
      <c r="U250" s="51"/>
      <c r="V250" s="51"/>
    </row>
    <row r="251" spans="21:22">
      <c r="U251" s="51"/>
      <c r="V251" s="51"/>
    </row>
    <row r="252" spans="21:22">
      <c r="U252" s="51"/>
      <c r="V252" s="51"/>
    </row>
    <row r="253" spans="21:22">
      <c r="U253" s="51"/>
      <c r="V253" s="51"/>
    </row>
    <row r="254" spans="21:22">
      <c r="U254" s="51"/>
      <c r="V254" s="51"/>
    </row>
    <row r="255" spans="21:22">
      <c r="U255" s="51"/>
      <c r="V255" s="51"/>
    </row>
    <row r="256" spans="21:22">
      <c r="U256" s="51"/>
      <c r="V256" s="51"/>
    </row>
    <row r="257" spans="21:22">
      <c r="U257" s="51"/>
      <c r="V257" s="51"/>
    </row>
    <row r="258" spans="21:22">
      <c r="U258" s="51"/>
      <c r="V258" s="51"/>
    </row>
    <row r="259" spans="21:22">
      <c r="U259" s="51"/>
      <c r="V259" s="51"/>
    </row>
    <row r="260" spans="21:22">
      <c r="U260" s="51"/>
      <c r="V260" s="51"/>
    </row>
    <row r="261" spans="21:22">
      <c r="U261" s="51"/>
      <c r="V261" s="51"/>
    </row>
    <row r="262" spans="21:22">
      <c r="U262" s="51"/>
      <c r="V262" s="51"/>
    </row>
    <row r="263" spans="21:22">
      <c r="U263" s="51"/>
      <c r="V263" s="51"/>
    </row>
    <row r="264" spans="21:22">
      <c r="U264" s="51"/>
      <c r="V264" s="51"/>
    </row>
    <row r="265" spans="21:22">
      <c r="U265" s="51"/>
      <c r="V265" s="51"/>
    </row>
    <row r="266" spans="21:22">
      <c r="U266" s="51"/>
      <c r="V266" s="51"/>
    </row>
    <row r="267" spans="21:22">
      <c r="U267" s="51"/>
      <c r="V267" s="51"/>
    </row>
    <row r="268" spans="21:22">
      <c r="U268" s="51"/>
      <c r="V268" s="51"/>
    </row>
    <row r="269" spans="21:22">
      <c r="U269" s="51"/>
      <c r="V269" s="51"/>
    </row>
    <row r="270" spans="21:22">
      <c r="U270" s="51"/>
      <c r="V270" s="51"/>
    </row>
    <row r="271" spans="21:22">
      <c r="U271" s="51"/>
      <c r="V271" s="51"/>
    </row>
    <row r="272" spans="21:22">
      <c r="U272" s="51"/>
      <c r="V272" s="51"/>
    </row>
    <row r="273" spans="21:22" ht="13.5" thickBot="1">
      <c r="U273" s="287"/>
      <c r="V273" s="288"/>
    </row>
    <row r="274" spans="21:22">
      <c r="U274" s="51"/>
      <c r="V274" s="289"/>
    </row>
    <row r="275" spans="21:22">
      <c r="V275" s="53"/>
    </row>
    <row r="276" spans="21:22">
      <c r="V276" s="53"/>
    </row>
    <row r="278" spans="21:22" ht="13.5" thickBot="1">
      <c r="U278" s="282"/>
      <c r="V278" s="53"/>
    </row>
    <row r="279" spans="21:22" ht="13.5" thickBot="1">
      <c r="U279" s="284"/>
      <c r="V279" s="285"/>
    </row>
    <row r="280" spans="21:22">
      <c r="U280" s="51"/>
      <c r="V280" s="51"/>
    </row>
    <row r="281" spans="21:22">
      <c r="U281" s="51"/>
      <c r="V281" s="51"/>
    </row>
    <row r="282" spans="21:22">
      <c r="U282" s="51"/>
      <c r="V282" s="51"/>
    </row>
    <row r="283" spans="21:22">
      <c r="U283" s="51"/>
      <c r="V283" s="51"/>
    </row>
    <row r="284" spans="21:22">
      <c r="U284" s="51"/>
      <c r="V284" s="51"/>
    </row>
    <row r="285" spans="21:22">
      <c r="U285" s="51"/>
      <c r="V285" s="51"/>
    </row>
    <row r="286" spans="21:22">
      <c r="U286" s="51"/>
      <c r="V286" s="51"/>
    </row>
    <row r="287" spans="21:22">
      <c r="U287" s="51"/>
      <c r="V287" s="51"/>
    </row>
    <row r="288" spans="21:22">
      <c r="U288" s="51"/>
      <c r="V288" s="51"/>
    </row>
    <row r="289" spans="21:22">
      <c r="U289" s="51"/>
      <c r="V289" s="51"/>
    </row>
    <row r="290" spans="21:22">
      <c r="U290" s="51"/>
      <c r="V290" s="51"/>
    </row>
    <row r="291" spans="21:22">
      <c r="U291" s="51"/>
      <c r="V291" s="51"/>
    </row>
    <row r="292" spans="21:22">
      <c r="U292" s="51"/>
      <c r="V292" s="51"/>
    </row>
    <row r="293" spans="21:22">
      <c r="U293" s="51"/>
      <c r="V293" s="51"/>
    </row>
    <row r="294" spans="21:22">
      <c r="U294" s="51"/>
      <c r="V294" s="51"/>
    </row>
    <row r="295" spans="21:22">
      <c r="U295" s="51"/>
      <c r="V295" s="51"/>
    </row>
    <row r="296" spans="21:22">
      <c r="U296" s="51"/>
      <c r="V296" s="51"/>
    </row>
    <row r="297" spans="21:22">
      <c r="U297" s="51"/>
      <c r="V297" s="51"/>
    </row>
    <row r="298" spans="21:22">
      <c r="U298" s="51"/>
      <c r="V298" s="51"/>
    </row>
    <row r="299" spans="21:22">
      <c r="U299" s="51"/>
      <c r="V299" s="51"/>
    </row>
    <row r="300" spans="21:22">
      <c r="U300" s="51"/>
      <c r="V300" s="51"/>
    </row>
    <row r="301" spans="21:22">
      <c r="U301" s="51"/>
      <c r="V301" s="51"/>
    </row>
    <row r="302" spans="21:22">
      <c r="U302" s="51"/>
      <c r="V302" s="51"/>
    </row>
    <row r="303" spans="21:22" ht="13.5" thickBot="1">
      <c r="U303" s="287"/>
      <c r="V303" s="288"/>
    </row>
    <row r="304" spans="21:22">
      <c r="U304" s="51"/>
      <c r="V304" s="289"/>
    </row>
  </sheetData>
  <mergeCells count="28">
    <mergeCell ref="B3:F3"/>
    <mergeCell ref="B37:F37"/>
    <mergeCell ref="B71:F71"/>
    <mergeCell ref="C99:H99"/>
    <mergeCell ref="C4:E4"/>
    <mergeCell ref="F4:H4"/>
    <mergeCell ref="C5:C6"/>
    <mergeCell ref="D5:D6"/>
    <mergeCell ref="E5:E6"/>
    <mergeCell ref="G73:H73"/>
    <mergeCell ref="F5:F6"/>
    <mergeCell ref="F98:H98"/>
    <mergeCell ref="G5:H5"/>
    <mergeCell ref="C72:E72"/>
    <mergeCell ref="E39:E40"/>
    <mergeCell ref="F39:F40"/>
    <mergeCell ref="G39:H39"/>
    <mergeCell ref="F72:H72"/>
    <mergeCell ref="Q6:S6"/>
    <mergeCell ref="C73:C74"/>
    <mergeCell ref="D73:D74"/>
    <mergeCell ref="E73:E74"/>
    <mergeCell ref="F73:F74"/>
    <mergeCell ref="J71:J73"/>
    <mergeCell ref="C38:E38"/>
    <mergeCell ref="F38:H38"/>
    <mergeCell ref="C39:C40"/>
    <mergeCell ref="D39:D40"/>
  </mergeCells>
  <phoneticPr fontId="3" type="noConversion"/>
  <pageMargins left="0.75" right="0.75" top="1" bottom="1" header="0.5" footer="0.5"/>
  <pageSetup paperSize="9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1:F33"/>
  <sheetViews>
    <sheetView tabSelected="1" workbookViewId="0"/>
  </sheetViews>
  <sheetFormatPr defaultRowHeight="12.75"/>
  <cols>
    <col min="1" max="1" width="19.7109375" customWidth="1"/>
    <col min="2" max="2" width="71.42578125" bestFit="1" customWidth="1"/>
  </cols>
  <sheetData>
    <row r="1" spans="2:6" ht="18">
      <c r="C1" s="33" t="s">
        <v>48</v>
      </c>
      <c r="E1" s="33" t="s">
        <v>48</v>
      </c>
    </row>
    <row r="2" spans="2:6" ht="18">
      <c r="C2" s="33">
        <v>-4</v>
      </c>
      <c r="E2" s="33">
        <v>-15</v>
      </c>
    </row>
    <row r="3" spans="2:6" ht="18">
      <c r="B3" s="33" t="s">
        <v>49</v>
      </c>
      <c r="C3" s="32" t="s">
        <v>47</v>
      </c>
      <c r="D3" s="32" t="s">
        <v>46</v>
      </c>
      <c r="E3" s="32" t="s">
        <v>47</v>
      </c>
      <c r="F3" s="32" t="s">
        <v>46</v>
      </c>
    </row>
    <row r="5" spans="2:6">
      <c r="B5" t="str">
        <f>'Table 2. Aggregate score'!B7</f>
        <v>Active labour market policies</v>
      </c>
      <c r="C5" s="21">
        <f>IF('Annex-LM'!L30=0,"",'Annex-LM'!L30)</f>
        <v>3</v>
      </c>
      <c r="D5" s="21">
        <f>IF('Annex-LM'!M30=0,"",'Annex-LM'!M30)</f>
        <v>2</v>
      </c>
      <c r="E5" s="21">
        <f>IF('Annex-LM'!U30=0,"",'Annex-LM'!U30)</f>
        <v>2</v>
      </c>
      <c r="F5" s="21">
        <f>IF('Annex-LM'!V30=0,"",'Annex-LM'!V30)</f>
        <v>1</v>
      </c>
    </row>
    <row r="6" spans="2:6">
      <c r="B6" t="str">
        <f>'Table 2. Aggregate score'!B8</f>
        <v>Making work-pay: interplay of tax and benefit system</v>
      </c>
      <c r="C6" s="21" t="str">
        <f>IF('Annex-LM'!L60=0,"",'Annex-LM'!L60)</f>
        <v/>
      </c>
      <c r="D6" s="21" t="str">
        <f>IF('Annex-LM'!M60=0,"",'Annex-LM'!M60)</f>
        <v/>
      </c>
      <c r="E6" s="21" t="str">
        <f>IF('Annex-LM'!U60=0,"",'Annex-LM'!U60)</f>
        <v/>
      </c>
      <c r="F6" s="21" t="str">
        <f>IF('Annex-LM'!V60=0,"",'Annex-LM'!V60)</f>
        <v/>
      </c>
    </row>
    <row r="7" spans="2:6">
      <c r="B7" t="str">
        <f>'Table 2. Aggregate score'!B9</f>
        <v xml:space="preserve">Labour taxation to stimulate labour demand </v>
      </c>
      <c r="C7" s="21" t="str">
        <f>IF('Annex-LM'!L90=0,"",'Annex-LM'!L90)</f>
        <v/>
      </c>
      <c r="D7" s="21">
        <f>IF('Annex-LM'!M90=0,"",'Annex-LM'!M90)</f>
        <v>3</v>
      </c>
      <c r="E7" s="21" t="str">
        <f>IF('Annex-LM'!U90=0,"",'Annex-LM'!U90)</f>
        <v/>
      </c>
      <c r="F7" s="21" t="str">
        <f>IF('Annex-LM'!V90=0,"",'Annex-LM'!V90)</f>
        <v/>
      </c>
    </row>
    <row r="8" spans="2:6">
      <c r="B8" t="str">
        <f>'Table 2. Aggregate score'!B10</f>
        <v xml:space="preserve">Job protection and labour market segmentation/dualisation </v>
      </c>
      <c r="C8" s="21">
        <f>IF('Annex-LM'!L120=0,"",'Annex-LM'!L120)</f>
        <v>1</v>
      </c>
      <c r="D8" s="21">
        <f>IF('Annex-LM'!M120=0,"",'Annex-LM'!M120)</f>
        <v>1</v>
      </c>
      <c r="E8" s="21" t="str">
        <f>IF('Annex-LM'!U120=0,"",'Annex-LM'!U120)</f>
        <v/>
      </c>
      <c r="F8" s="21" t="str">
        <f>IF('Annex-LM'!V120=0,"",'Annex-LM'!V120)</f>
        <v/>
      </c>
    </row>
    <row r="9" spans="2:6">
      <c r="B9" t="str">
        <f>'Table 2. Aggregate score'!B11</f>
        <v>Policies increasing working time</v>
      </c>
      <c r="C9" s="21" t="str">
        <f>IF('Annex-LM'!L150=0,"",'Annex-LM'!L150)</f>
        <v/>
      </c>
      <c r="D9" s="21">
        <f>IF('Annex-LM'!M150=0,"",'Annex-LM'!M150)</f>
        <v>1</v>
      </c>
      <c r="E9" s="21" t="str">
        <f>IF('Annex-LM'!U150=0,"",'Annex-LM'!U150)</f>
        <v/>
      </c>
      <c r="F9" s="21">
        <f>IF('Annex-LM'!V150=0,"",'Annex-LM'!V150)</f>
        <v>1</v>
      </c>
    </row>
    <row r="10" spans="2:6">
      <c r="B10" t="str">
        <f>'Table 2. Aggregate score'!B12</f>
        <v>Specific labour supply measures for women</v>
      </c>
      <c r="C10" s="21">
        <f>IF('Annex-LM'!L180=0,"",'Annex-LM'!L180)</f>
        <v>8</v>
      </c>
      <c r="D10" s="21">
        <f>IF('Annex-LM'!M180=0,"",'Annex-LM'!M180)</f>
        <v>3</v>
      </c>
      <c r="E10" s="21">
        <f>IF('Annex-LM'!U180=0,"",'Annex-LM'!U180)</f>
        <v>5</v>
      </c>
      <c r="F10" s="21">
        <f>IF('Annex-LM'!V180=0,"",'Annex-LM'!V180)</f>
        <v>3</v>
      </c>
    </row>
    <row r="11" spans="2:6">
      <c r="B11" t="str">
        <f>'Table 2. Aggregate score'!B13</f>
        <v>Specific labour supply measures for older-workers</v>
      </c>
      <c r="C11" s="21">
        <f>IF('Annex-LM'!L210=0,"",'Annex-LM'!L210)</f>
        <v>6</v>
      </c>
      <c r="D11" s="21">
        <f>IF('Annex-LM'!M210=0,"",'Annex-LM'!M210)</f>
        <v>3</v>
      </c>
      <c r="E11" s="21">
        <f>IF('Annex-LM'!U210=0,"",'Annex-LM'!U210)</f>
        <v>2</v>
      </c>
      <c r="F11" s="21">
        <f>IF('Annex-LM'!V210=0,"",'Annex-LM'!V210)</f>
        <v>3</v>
      </c>
    </row>
    <row r="12" spans="2:6">
      <c r="B12" t="str">
        <f>'Table 2. Aggregate score'!B14</f>
        <v>Wage bargaining and wage-setting policies</v>
      </c>
      <c r="C12" s="21">
        <f>IF('Annex-LM'!L241=0,"",'Annex-LM'!L241)</f>
        <v>2</v>
      </c>
      <c r="D12" s="21">
        <f>IF('Annex-LM'!M241=0,"",'Annex-LM'!M241)</f>
        <v>2</v>
      </c>
      <c r="E12" s="21" t="str">
        <f>IF('Annex-LM'!U241=0,"",'Annex-LM'!U241)</f>
        <v/>
      </c>
      <c r="F12" s="21" t="str">
        <f>IF('Annex-LM'!V241=0,"",'Annex-LM'!V241)</f>
        <v/>
      </c>
    </row>
    <row r="13" spans="2:6">
      <c r="B13" t="str">
        <f>'Table 2. Aggregate score'!B17</f>
        <v>Immigration and integration policies</v>
      </c>
      <c r="C13" s="21" t="str">
        <f>IF('Annex-LM'!L273=0,"",'Annex-LM'!L273)</f>
        <v/>
      </c>
      <c r="D13" s="21">
        <f>IF('Annex-LM'!M273=0,"",'Annex-LM'!M273)</f>
        <v>1</v>
      </c>
      <c r="E13" s="21" t="str">
        <f>IF('Annex-LM'!U273=0,"",'Annex-LM'!U273)</f>
        <v/>
      </c>
      <c r="F13" s="21">
        <f>IF('Annex-LM'!V273=0,"",'Annex-LM'!V273)</f>
        <v>2</v>
      </c>
    </row>
    <row r="14" spans="2:6">
      <c r="B14" t="str">
        <f>'Table 2. Aggregate score'!B18</f>
        <v>Labour market mismatch and labour mobility</v>
      </c>
      <c r="C14" s="21" t="str">
        <f>IF('Annex-LM'!L303=0,"",'Annex-LM'!L303)</f>
        <v/>
      </c>
      <c r="D14" s="21" t="str">
        <f>IF('Annex-LM'!M303=0,"",'Annex-LM'!M303)</f>
        <v/>
      </c>
      <c r="E14" s="21" t="str">
        <f>IF('Annex-LM'!U303=0,"",'Annex-LM'!U303)</f>
        <v/>
      </c>
      <c r="F14" s="21" t="str">
        <f>IF('Annex-LM'!V303=0,"",'Annex-LM'!V303)</f>
        <v/>
      </c>
    </row>
    <row r="17" spans="2:6">
      <c r="B17" t="str">
        <f>'Table 2. Aggregate score'!B21</f>
        <v>Competition policy framework</v>
      </c>
      <c r="C17" s="21">
        <f>IF('Annex-PM'!L30=0,"",'Annex-PM'!L30)</f>
        <v>3</v>
      </c>
      <c r="D17" s="21">
        <f>IF('Annex-PM'!M30=0,"",'Annex-PM'!M30)</f>
        <v>1</v>
      </c>
      <c r="E17" s="21">
        <f>IF('Annex-PM'!U30=0,"",'Annex-PM'!U30)</f>
        <v>1</v>
      </c>
      <c r="F17" s="21" t="str">
        <f>IF('Annex-PM'!V30=0,"",'Annex-PM'!V30)</f>
        <v/>
      </c>
    </row>
    <row r="18" spans="2:6">
      <c r="B18" t="str">
        <f>'Table 2. Aggregate score'!B22</f>
        <v>Sector specific regulation (telecom, energy)</v>
      </c>
      <c r="C18" s="21">
        <f>IF('Annex-PM'!L63=0,"",'Annex-PM'!L63)</f>
        <v>5</v>
      </c>
      <c r="D18" s="21">
        <f>IF('Annex-PM'!M63=0,"",'Annex-PM'!M63)</f>
        <v>4</v>
      </c>
      <c r="E18" s="21">
        <f>IF('Annex-PM'!U63=0,"",'Annex-PM'!U63)</f>
        <v>7</v>
      </c>
      <c r="F18" s="21">
        <f>IF('Annex-PM'!V63=0,"",'Annex-PM'!V63)</f>
        <v>2</v>
      </c>
    </row>
    <row r="19" spans="2:6">
      <c r="B19" t="str">
        <f>'Table 2. Aggregate score'!B26</f>
        <v>Business environment - Regulatory barriers to entrepreneurship</v>
      </c>
      <c r="C19" s="21" t="str">
        <f>IF('Annex-PM'!L126=0,"",'Annex-PM'!L126)</f>
        <v/>
      </c>
      <c r="D19" s="21" t="str">
        <f>IF('Annex-PM'!M126=0,"",'Annex-PM'!M126)</f>
        <v/>
      </c>
      <c r="E19" s="21" t="str">
        <f>IF('Annex-PM'!U126=0,"",'Annex-PM'!U126)</f>
        <v/>
      </c>
      <c r="F19" s="21" t="str">
        <f>IF('Annex-PM'!V126=0,"",'Annex-PM'!V126)</f>
        <v/>
      </c>
    </row>
    <row r="20" spans="2:6">
      <c r="B20" t="str">
        <f>'Table 2. Aggregate score'!B27</f>
        <v>Business Dynamics - Start-up conditions</v>
      </c>
      <c r="C20" s="21" t="str">
        <f>IF('Annex-PM'!L156=0,"",'Annex-PM'!L156)</f>
        <v/>
      </c>
      <c r="D20" s="21" t="str">
        <f>IF('Annex-PM'!M156=0,"",'Annex-PM'!M156)</f>
        <v/>
      </c>
      <c r="E20" s="21" t="str">
        <f>IF('Annex-PM'!U156=0,"",'Annex-PM'!U156)</f>
        <v/>
      </c>
      <c r="F20" s="21" t="str">
        <f>IF('Annex-PM'!V156=0,"",'Annex-PM'!V156)</f>
        <v/>
      </c>
    </row>
    <row r="21" spans="2:6">
      <c r="B21" t="str">
        <f>'Table 2. Aggregate score'!B28</f>
        <v>Financial markets and access to finance</v>
      </c>
      <c r="C21" s="21">
        <f>IF('Annex-PM'!L189=0,"",'Annex-PM'!L189)</f>
        <v>7</v>
      </c>
      <c r="D21" s="21" t="str">
        <f>IF('Annex-PM'!M189=0,"",'Annex-PM'!M189)</f>
        <v/>
      </c>
      <c r="E21" s="21">
        <f>IF('Annex-PM'!U189=0,"",'Annex-PM'!U189)</f>
        <v>3</v>
      </c>
      <c r="F21" s="21" t="str">
        <f>IF('Annex-PM'!V189=0,"",'Annex-PM'!V189)</f>
        <v/>
      </c>
    </row>
    <row r="22" spans="2:6">
      <c r="B22" t="str">
        <f>'Table 2. Aggregate score'!B32</f>
        <v>Market integration - Openness to trade and investment</v>
      </c>
      <c r="C22" s="21" t="str">
        <f>IF('Annex-PM'!L96=0,"",'Annex-PM'!L96)</f>
        <v/>
      </c>
      <c r="D22" s="21">
        <f>IF('Annex-PM'!M96=0,"",'Annex-PM'!M96)</f>
        <v>1</v>
      </c>
      <c r="E22" s="21">
        <f>IF('Annex-PM'!U96=0,"",'Annex-PM'!U96)</f>
        <v>1</v>
      </c>
      <c r="F22" s="21">
        <f>IF('Annex-PM'!V96=0,"",'Annex-PM'!V96)</f>
        <v>3</v>
      </c>
    </row>
    <row r="25" spans="2:6">
      <c r="B25" t="str">
        <f>'Table 2. Aggregate score'!B35</f>
        <v>R&amp;D and Innovation</v>
      </c>
      <c r="C25" s="21">
        <f>IF('Annex-PM'!L222=0,"",'Annex-PM'!L222)</f>
        <v>3</v>
      </c>
      <c r="D25" s="21">
        <f>IF('Annex-PM'!M222=0,"",'Annex-PM'!M222)</f>
        <v>1</v>
      </c>
      <c r="E25" s="21">
        <f>IF('Annex-PM'!U222=0,"",'Annex-PM'!U222)</f>
        <v>5</v>
      </c>
      <c r="F25" s="21">
        <f>IF('Annex-PM'!V222=0,"",'Annex-PM'!V222)</f>
        <v>2</v>
      </c>
    </row>
    <row r="26" spans="2:6">
      <c r="B26" t="str">
        <f>'Table 2. Aggregate score'!B36</f>
        <v>ICT</v>
      </c>
      <c r="C26" s="21">
        <f>IF('Annex-PM'!L253=0,"",'Annex-PM'!L253)</f>
        <v>1</v>
      </c>
      <c r="D26" s="21">
        <f>IF('Annex-PM'!M253=0,"",'Annex-PM'!M253)</f>
        <v>1</v>
      </c>
      <c r="E26" s="21" t="str">
        <f>IF('Annex-PM'!U253=0,"",'Annex-PM'!U253)</f>
        <v/>
      </c>
      <c r="F26" s="21" t="str">
        <f>IF('Annex-PM'!V253=0,"",'Annex-PM'!V253)</f>
        <v/>
      </c>
    </row>
    <row r="27" spans="2:6">
      <c r="B27" t="str">
        <f>'Table 2. Aggregate score'!B37</f>
        <v>Education and life long learning</v>
      </c>
      <c r="C27" s="21">
        <f>IF('Annex-Macro'!L32=0,"",'Annex-Macro'!L32)</f>
        <v>8</v>
      </c>
      <c r="D27" s="21">
        <f>IF('Annex-Macro'!M32=0,"",'Annex-Macro'!M32)</f>
        <v>2</v>
      </c>
      <c r="E27" s="21">
        <f>IF('Annex-Macro'!U32=0,"",'Annex-Macro'!U32)</f>
        <v>5</v>
      </c>
      <c r="F27" s="21" t="str">
        <f>IF('Annex-Macro'!V32=0,"",'Annex-Macro'!V32)</f>
        <v/>
      </c>
    </row>
    <row r="30" spans="2:6">
      <c r="B30" t="str">
        <f>'Table 2. Aggregate score'!B42</f>
        <v>Orientation and sustainability of public finances</v>
      </c>
      <c r="C30" s="21">
        <f>IF('Annex-Macro'!L67=0,"",'Annex-Macro'!L67)</f>
        <v>5</v>
      </c>
      <c r="D30" s="21">
        <f>IF('Annex-Macro'!M67=0,"",'Annex-Macro'!M67)</f>
        <v>3</v>
      </c>
      <c r="E30" s="21">
        <f>IF('Annex-Macro'!U67=0,"",'Annex-Macro'!U67)</f>
        <v>1</v>
      </c>
      <c r="F30" s="21">
        <f>IF('Annex-Macro'!V67=0,"",'Annex-Macro'!V67)</f>
        <v>2</v>
      </c>
    </row>
    <row r="33" spans="3:6">
      <c r="C33">
        <v>45</v>
      </c>
      <c r="E33" s="21">
        <f>SUM(E5:E30)</f>
        <v>32</v>
      </c>
      <c r="F33" s="21">
        <f>SUM(F5:F30)</f>
        <v>19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short names</vt:lpstr>
      <vt:lpstr>Table 1. GDP accounting scores</vt:lpstr>
      <vt:lpstr>Graph 1 &amp; 2. Accounting graph</vt:lpstr>
      <vt:lpstr>Table 2. Aggregate score</vt:lpstr>
      <vt:lpstr>Annex-LM</vt:lpstr>
      <vt:lpstr>Annex-PM</vt:lpstr>
      <vt:lpstr>Annex-Macro</vt:lpstr>
      <vt:lpstr>Counting negativ indicators</vt:lpstr>
      <vt:lpstr>'Annex-LM'!Print_Area</vt:lpstr>
      <vt:lpstr>'Annex-Macro'!Print_Area</vt:lpstr>
      <vt:lpstr>'Annex-PM'!Print_Area</vt:lpstr>
      <vt:lpstr>'Table 1. GDP accounting scores'!Print_Area</vt:lpstr>
      <vt:lpstr>'Table 2. Aggregate score'!Print_Area</vt:lpstr>
      <vt:lpstr>'Annex-LM'!Print_Titles</vt:lpstr>
      <vt:lpstr>'Annex-PM'!Print_Titles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saulnier</dc:creator>
  <cp:lastModifiedBy>Geoff Koby</cp:lastModifiedBy>
  <cp:lastPrinted>2010-01-18T17:08:22Z</cp:lastPrinted>
  <dcterms:created xsi:type="dcterms:W3CDTF">2007-09-10T13:04:47Z</dcterms:created>
  <dcterms:modified xsi:type="dcterms:W3CDTF">2011-04-19T13:50:11Z</dcterms:modified>
</cp:coreProperties>
</file>